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95" windowWidth="15600" windowHeight="9120" tabRatio="942" firstSheet="5"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быт ЭЭ" sheetId="7" state="veryHidden" r:id="rId7"/>
    <sheet name="Передача ЭЭ" sheetId="8" r:id="rId8"/>
    <sheet name="Производство ТЭ (комб)" sheetId="9" state="veryHidden" r:id="rId9"/>
    <sheet name="Очистка сточных вод" sheetId="10" state="veryHidden" r:id="rId10"/>
    <sheet name="Утилизация ТБО" sheetId="11" state="veryHidden" r:id="rId11"/>
    <sheet name="Захоронение ТБО" sheetId="12" state="veryHidden" r:id="rId12"/>
    <sheet name="ЖД (пассажир.)" sheetId="13" state="veryHidden" r:id="rId13"/>
    <sheet name="ЖД (услуги)" sheetId="14" state="veryHidden" r:id="rId14"/>
    <sheet name="Транспортировка газа" sheetId="15" state="veryHidden" r:id="rId15"/>
    <sheet name="Реализация газа" sheetId="16" state="veryHidden" r:id="rId16"/>
    <sheet name="Источники финансирования" sheetId="17" r:id="rId17"/>
    <sheet name="Целевые показатели" sheetId="18" r:id="rId18"/>
    <sheet name="Обязательные мероприятия" sheetId="19" r:id="rId19"/>
    <sheet name="Комментарии" sheetId="20" r:id="rId20"/>
    <sheet name="Проверка" sheetId="21" r:id="rId21"/>
  </sheets>
  <definedNames>
    <definedName name="_xlfn.IFERROR" hidden="1">#NAME?</definedName>
    <definedName name="arrangement">'TSheet'!$L$30:$L$47</definedName>
    <definedName name="B_FIO">'Титульный'!$F$32</definedName>
    <definedName name="B_POST">'Титульный'!$F$33</definedName>
    <definedName name="CHECK_RNG">'Проверка'!$E$12:$G$13</definedName>
    <definedName name="COMPANY">'Титульный'!$F$14</definedName>
    <definedName name="DIMENSION_TYPE">'TSheet'!$Q$2:$Q$5</definedName>
    <definedName name="DURATION">'Титульный'!$F$25</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_LIST_1">'TSheet'!$G$30:$G$34</definedName>
    <definedName name="I_LIST_10">'TSheet'!$G$146:$G$152</definedName>
    <definedName name="I_LIST_11">'TSheet'!$G$157:$G$162</definedName>
    <definedName name="I_LIST_12">'TSheet'!$G$167:$G$172</definedName>
    <definedName name="I_LIST_13">'TSheet'!$G$177:$G$180</definedName>
    <definedName name="I_LIST_2">'TSheet'!$G$39:$G$45</definedName>
    <definedName name="I_LIST_3">'TSheet'!$G$50:$G$61</definedName>
    <definedName name="I_LIST_4">'TSheet'!$G$66:$G$74</definedName>
    <definedName name="I_LIST_5">'TSheet'!$G$79:$G$97</definedName>
    <definedName name="I_LIST_6">'TSheet'!$G$102:$G$110</definedName>
    <definedName name="I_LIST_7">'TSheet'!$G$115:$G$120</definedName>
    <definedName name="I_LIST_8">'TSheet'!$G$125:$G$130</definedName>
    <definedName name="I_LIST_9">'TSheet'!$G$135:$G$141</definedName>
    <definedName name="ID">'Титульный'!$A$1</definedName>
    <definedName name="INN">'Титульный'!$F$16</definedName>
    <definedName name="INS_RANGE_1">'RSheet'!$A$15:$AZ$19</definedName>
    <definedName name="INS_RANGE_2">'RSheet'!$A$23:$AZ$25</definedName>
    <definedName name="ISTFIN_LIST">'TSheet'!$S$2:$S$12</definedName>
    <definedName name="KIND_ACTIVITY">'Титульный'!$F$19</definedName>
    <definedName name="KPP">'Титульный'!$F$17</definedName>
    <definedName name="LIST_ORG_REESTR">'SheetOrgReestr'!$A$2:$E$244</definedName>
    <definedName name="OR_REFRESH_DATE" localSheetId="5">'Титульный'!$F$12</definedName>
    <definedName name="ORG_REESTR_TEMP_LIST">'OrgReestrTemp'!$A$2:$E$2</definedName>
    <definedName name="P_TYPE_GROUP">'TSheet'!$L$2:$L$15</definedName>
    <definedName name="PAddress">'Титульный'!$F$29</definedName>
    <definedName name="PCOMPANY" localSheetId="0">'TSheet'!$C$6</definedName>
    <definedName name="Period_name_0">'TSheet'!$G$3</definedName>
    <definedName name="Period_name_1">'TSheet'!$G$4</definedName>
    <definedName name="PF">'Титульный'!$F$21</definedName>
    <definedName name="PLANFACT">'TSheet'!$U$2:$U$3</definedName>
    <definedName name="PPERIOD" localSheetId="0">'TSheet'!$C$7</definedName>
    <definedName name="PPERIOD2">'TSheet'!$C$8</definedName>
    <definedName name="PPF" localSheetId="0">'TSheet'!$C$9</definedName>
    <definedName name="PSPHERE" localSheetId="0">'TSheet'!$C$5</definedName>
    <definedName name="SCOPE_LOAD" localSheetId="16">'Источники финансирования'!$F$18:$DJ$44</definedName>
    <definedName name="SCOPE_LOAD_1">'Сбыт ЭЭ'!$F$18:$AY$19</definedName>
    <definedName name="SCOPE_LOAD_10">'Захоронение ТБО'!$F$18:$AY$19</definedName>
    <definedName name="SCOPE_LOAD_11">'ЖД (пассажир.)'!$F$18:$AY$19</definedName>
    <definedName name="SCOPE_LOAD_12">'ЖД (услуги)'!$F$18:$AY$19</definedName>
    <definedName name="SCOPE_LOAD_13">'Транспортировка газа'!$F$18:$AY$19</definedName>
    <definedName name="SCOPE_LOAD_14" localSheetId="16">'Источники финансирования'!#REF!</definedName>
    <definedName name="SCOPE_LOAD_14">'Реализация газа'!$F$18:$AY$19</definedName>
    <definedName name="SCOPE_LOAD_15">'Источники финансирования'!$F$18:$DG$41</definedName>
    <definedName name="SCOPE_LOAD_16">'Обязательные мероприятия'!$F$16:$G$23</definedName>
    <definedName name="SCOPE_LOAD_2">'Передача ЭЭ'!$F$18:$AY$24</definedName>
    <definedName name="SCOPE_LOAD_3">#REF!</definedName>
    <definedName name="SCOPE_LOAD_4">#REF!</definedName>
    <definedName name="SCOPE_LOAD_5">'Производство ТЭ (комб)'!$F$18:$AY$19</definedName>
    <definedName name="SCOPE_LOAD_6">#REF!</definedName>
    <definedName name="SCOPE_LOAD_7">#REF!</definedName>
    <definedName name="SCOPE_LOAD_8">'Очистка сточных вод'!$F$18:$AY$19</definedName>
    <definedName name="SCOPE_LOAD_9">'Утилизация ТБО'!$F$18:$AY$19</definedName>
    <definedName name="T_ITEM_1">'Целевые показатели'!$E$17:$N$18</definedName>
    <definedName name="T_ITEM_10">'Целевые показатели'!$E$39:$N$40</definedName>
    <definedName name="T_ITEM_11">'Целевые показатели'!$E$41:$N$42</definedName>
    <definedName name="T_ITEM_12">'Целевые показатели'!$E$43:$N$44</definedName>
    <definedName name="T_ITEM_13">'Целевые показатели'!$E$45:$N$46</definedName>
    <definedName name="T_ITEM_14">'Целевые показатели'!$E$47:$N$48</definedName>
    <definedName name="T_ITEM_2">'Целевые показатели'!$E$19:$N$21</definedName>
    <definedName name="T_ITEM_3">'Целевые показатели'!$E$22:$N$23</definedName>
    <definedName name="T_ITEM_4">'Целевые показатели'!$E$24:$N$26</definedName>
    <definedName name="T_ITEM_5">'Целевые показатели'!$E$27:$N$28</definedName>
    <definedName name="T_ITEM_6">'Целевые показатели'!$E$29:$N$31</definedName>
    <definedName name="T_ITEM_7">'Целевые показатели'!$E$32:$N$34</definedName>
    <definedName name="T_ITEM_8">'Целевые показатели'!$E$35:$N$36</definedName>
    <definedName name="T_ITEM_9">'Целевые показатели'!$E$37:$N$38</definedName>
    <definedName name="T_ITEM_SCOPE">'RSheet'!$A$44:$P$44</definedName>
    <definedName name="UAdrress">'Титульный'!$F$28</definedName>
    <definedName name="VERSION">'TSheet'!$C$4</definedName>
    <definedName name="W_TYPE">'TSheet'!$O$2:$O$5</definedName>
    <definedName name="YEAR_PERIOD">'Титульный'!$F$24</definedName>
    <definedName name="Год" localSheetId="5">'TSheet'!$H$2:$H$10</definedName>
    <definedName name="Квартал">'TSheet'!$I$2:$I$5</definedName>
    <definedName name="Месяц">'TSheet'!$J$2:$J$13</definedName>
    <definedName name="_xlnm.Print_Area" localSheetId="12">'ЖД (пассажир.)'!$D$3:$AZ$28</definedName>
    <definedName name="_xlnm.Print_Area" localSheetId="13">'ЖД (услуги)'!$D$3:$AZ$28</definedName>
    <definedName name="_xlnm.Print_Area" localSheetId="11">'Захоронение ТБО'!$D$3:$AZ$28</definedName>
    <definedName name="_xlnm.Print_Area" localSheetId="4">'Инструкция'!$D$4:$H$33</definedName>
    <definedName name="_xlnm.Print_Area" localSheetId="16">'Источники финансирования'!$D$3:$DH$43</definedName>
    <definedName name="_xlnm.Print_Area" localSheetId="19">'Комментарии'!$D$4:$H$22</definedName>
    <definedName name="_xlnm.Print_Area" localSheetId="18">'Обязательные мероприятия'!$D$1:$H$25</definedName>
    <definedName name="_xlnm.Print_Area" localSheetId="9">'Очистка сточных вод'!$D$3:$AZ$28</definedName>
    <definedName name="_xlnm.Print_Area" localSheetId="7">'Передача ЭЭ'!$D$3:$AZ$33</definedName>
    <definedName name="_xlnm.Print_Area" localSheetId="20">'Проверка'!$D$4:$H$14</definedName>
    <definedName name="_xlnm.Print_Area" localSheetId="8">'Производство ТЭ (комб)'!$D$3:$AZ$28</definedName>
    <definedName name="_xlnm.Print_Area" localSheetId="15">'Реализация газа'!$D$3:$AZ$28</definedName>
    <definedName name="_xlnm.Print_Area" localSheetId="6">'Сбыт ЭЭ'!$D$3:$AZ$28</definedName>
    <definedName name="_xlnm.Print_Area" localSheetId="5">'Титульный'!$D$4:$H$40</definedName>
    <definedName name="_xlnm.Print_Area" localSheetId="14">'Транспортировка газа'!$D$3:$AZ$28</definedName>
    <definedName name="_xlnm.Print_Area" localSheetId="10">'Утилизация ТБО'!$D$3:$AZ$28</definedName>
    <definedName name="_xlnm.Print_Area" localSheetId="17">'Целевые показатели'!$D$3:$P$50</definedName>
  </definedNames>
  <calcPr fullCalcOnLoad="1"/>
</workbook>
</file>

<file path=xl/sharedStrings.xml><?xml version="1.0" encoding="utf-8"?>
<sst xmlns="http://schemas.openxmlformats.org/spreadsheetml/2006/main" count="1966" uniqueCount="676">
  <si>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</si>
  <si>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</si>
  <si>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</si>
  <si>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</si>
  <si>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</si>
  <si>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</si>
  <si>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</si>
  <si>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</si>
  <si>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</si>
  <si>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</si>
  <si>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</si>
  <si>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</si>
  <si>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</si>
  <si>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</si>
  <si>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</si>
  <si>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</si>
  <si>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</si>
  <si>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</si>
  <si>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</si>
  <si>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</si>
  <si>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</si>
  <si>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</si>
  <si>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</si>
  <si>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</si>
  <si>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</si>
  <si>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</si>
  <si>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</si>
  <si>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</si>
  <si>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Период в заголовке</t>
  </si>
  <si>
    <t>FORMNAME</t>
  </si>
  <si>
    <t>COMPANY</t>
  </si>
  <si>
    <t>PERIOD</t>
  </si>
  <si>
    <t>PF</t>
  </si>
  <si>
    <t>PERIOD2</t>
  </si>
  <si>
    <t>№ п/п</t>
  </si>
  <si>
    <t>ОАО "Ленинградский электромеханический завод"</t>
  </si>
  <si>
    <t>7807013138</t>
  </si>
  <si>
    <t>780701001</t>
  </si>
  <si>
    <t>ОАО "Морской порт Санкт-Петербург"</t>
  </si>
  <si>
    <t>7805025346</t>
  </si>
  <si>
    <t>783450001</t>
  </si>
  <si>
    <t>ОАО "НПП "Краснознаменец"</t>
  </si>
  <si>
    <t>7806469104</t>
  </si>
  <si>
    <t>ОАО "Научно-производственный комплекс "Северная заря"</t>
  </si>
  <si>
    <t>7802064795</t>
  </si>
  <si>
    <t>ОАО "Невская мануфактура"</t>
  </si>
  <si>
    <t>7811056991</t>
  </si>
  <si>
    <t>781101001</t>
  </si>
  <si>
    <t>ОАО "Особые Экономические Зоны"</t>
  </si>
  <si>
    <t>7703591134</t>
  </si>
  <si>
    <t>781943001</t>
  </si>
  <si>
    <t>7830000578</t>
  </si>
  <si>
    <t>783601001</t>
  </si>
  <si>
    <t>ОАО "Пролетарский завод"</t>
  </si>
  <si>
    <t>7811039386</t>
  </si>
  <si>
    <t>997850001</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</si>
  <si>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</si>
  <si>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</si>
  <si>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</si>
  <si>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</si>
  <si>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</si>
  <si>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</si>
  <si>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</si>
  <si>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</si>
  <si>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</si>
  <si>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780501001</t>
  </si>
  <si>
    <t>ОАО "Техприбор"</t>
  </si>
  <si>
    <t>ООО "Воздушные ворота северной столицы"</t>
  </si>
  <si>
    <t>7703590927</t>
  </si>
  <si>
    <t>784001001</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</si>
  <si>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</si>
  <si>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</si>
  <si>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</si>
  <si>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</si>
  <si>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</si>
  <si>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</si>
  <si>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</si>
  <si>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</si>
  <si>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</si>
  <si>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</si>
  <si>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</si>
  <si>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</si>
  <si>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</si>
  <si>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7813114617</t>
  </si>
  <si>
    <t>7804040077</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</si>
  <si>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</si>
  <si>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</si>
  <si>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</si>
  <si>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</si>
  <si>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</si>
  <si>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</si>
  <si>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</si>
  <si>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</si>
  <si>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</si>
  <si>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</si>
  <si>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</si>
  <si>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</si>
  <si>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</si>
  <si>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</si>
  <si>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</si>
  <si>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</si>
  <si>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</si>
  <si>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</si>
  <si>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</si>
  <si>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</si>
  <si>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</si>
  <si>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</si>
  <si>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</si>
  <si>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</si>
  <si>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</si>
  <si>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</si>
  <si>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</si>
  <si>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</si>
  <si>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</si>
  <si>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</si>
  <si>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</si>
  <si>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Комментарии</t>
  </si>
  <si>
    <t>FORMID</t>
  </si>
  <si>
    <t>ГУП "Водоканал Санкт-Петербурга"</t>
  </si>
  <si>
    <t>7830000426</t>
  </si>
  <si>
    <t>7810091320</t>
  </si>
  <si>
    <t>7814010307</t>
  </si>
  <si>
    <t>7811375691</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</si>
  <si>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</si>
  <si>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</si>
  <si>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</si>
  <si>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</si>
  <si>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</si>
  <si>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</si>
  <si>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</si>
  <si>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</si>
  <si>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</si>
  <si>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</si>
  <si>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</si>
  <si>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</si>
  <si>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</si>
  <si>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</si>
  <si>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7802005951</t>
  </si>
  <si>
    <t>7813346618</t>
  </si>
  <si>
    <t>7801566094</t>
  </si>
  <si>
    <t>7813047424</t>
  </si>
  <si>
    <t>7804046015</t>
  </si>
  <si>
    <t>7802071707</t>
  </si>
  <si>
    <t>7804002321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</si>
  <si>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</si>
  <si>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</si>
  <si>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</si>
  <si>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</si>
  <si>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</si>
  <si>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</si>
  <si>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</si>
  <si>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</si>
  <si>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</si>
  <si>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</si>
  <si>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</si>
  <si>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</si>
  <si>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</si>
  <si>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</si>
  <si>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</si>
  <si>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</si>
  <si>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</si>
  <si>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</si>
  <si>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</si>
  <si>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</si>
  <si>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</si>
  <si>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</si>
  <si>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</si>
  <si>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</si>
  <si>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</si>
  <si>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АНО "СПб РС ЕИАС"</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</si>
  <si>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</si>
  <si>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</si>
  <si>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</si>
  <si>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</si>
  <si>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</si>
  <si>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</si>
  <si>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</si>
  <si>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Вид деятельности</t>
  </si>
  <si>
    <t>Передача тепловой энергии</t>
  </si>
  <si>
    <t>ЗАО "Агентство "Шушары"</t>
  </si>
  <si>
    <t>ЗАО "ВКХ "ВодКомХоз"</t>
  </si>
  <si>
    <t>ЗАО "ГСР Водоканал"</t>
  </si>
  <si>
    <t>ОАО "РЖД" (Октябрьская дирекция по тепловодоснабжению - СП Центральной дирекции по тепловодоснабжению - филиала ОАО "РЖД")</t>
  </si>
  <si>
    <t>ОАО "Славянка"</t>
  </si>
  <si>
    <t>ООО "ЭКОЛ"</t>
  </si>
  <si>
    <t>ALL</t>
  </si>
  <si>
    <t>7820016970</t>
  </si>
  <si>
    <t>7817319693</t>
  </si>
  <si>
    <t>7817309159</t>
  </si>
  <si>
    <t>7708503727</t>
  </si>
  <si>
    <t>780445015</t>
  </si>
  <si>
    <t>7702707386</t>
  </si>
  <si>
    <t>781343001</t>
  </si>
  <si>
    <t>7801160351</t>
  </si>
  <si>
    <t>ЗАО "Энергетическая компания "Теплогарант"</t>
  </si>
  <si>
    <t>7814143498</t>
  </si>
  <si>
    <t>ООО "Акватерм"</t>
  </si>
  <si>
    <t>ООО "Теплодар"</t>
  </si>
  <si>
    <t>ЗАО "Канонерский судоремонтный завод"</t>
  </si>
  <si>
    <t>Услуги по передаче электрической энергии</t>
  </si>
  <si>
    <t>ЗАО "Колпинская сетевая компания"</t>
  </si>
  <si>
    <t>ЗАО "Курортэнерго"</t>
  </si>
  <si>
    <t>ЗАО "Региональные электрические сети"</t>
  </si>
  <si>
    <t>ЗАО "Царскосельская энергетическая компания"</t>
  </si>
  <si>
    <t>ОАО "Ленэнерго"</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</si>
  <si>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</si>
  <si>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</si>
  <si>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</si>
  <si>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</si>
  <si>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</si>
  <si>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</si>
  <si>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</si>
  <si>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</si>
  <si>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</si>
  <si>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</si>
  <si>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"РосЭнергоСеть"</t>
  </si>
  <si>
    <t>ООО "Сетевое предприятие "Росэнерго"</t>
  </si>
  <si>
    <t>ООО "Славянская энергосетевая компания"</t>
  </si>
  <si>
    <t>СПб ГУП "Ленсвет"</t>
  </si>
  <si>
    <t>СПб ГУП "Петербургский метрополитен"</t>
  </si>
  <si>
    <t>ООО "Дизаж М"</t>
  </si>
  <si>
    <t>ООО "РУСЭНЕРГОСБЫТ"</t>
  </si>
  <si>
    <t>ЗАО  "Газпром межрегионгаз Санкт-Петербург"</t>
  </si>
  <si>
    <t>Услуги по газоснабжению</t>
  </si>
  <si>
    <t>ЗАО "Петербургрегионгаз"</t>
  </si>
  <si>
    <t>ОАО "Ленгаз-Эксплуатация"</t>
  </si>
  <si>
    <t>ООО "ПетербургГаз"</t>
  </si>
  <si>
    <t>ЗАО "Завод комплексной переработки отходов"</t>
  </si>
  <si>
    <t>Услуги по захоронению твердых бытовых отходов</t>
  </si>
  <si>
    <t>СПб ГУП "Завод по механизированной переработке отходов" (МПБО-II)</t>
  </si>
  <si>
    <t>ООО "Новый Свет-ЭКО"</t>
  </si>
  <si>
    <t>ЗАО "Лентеплоснаб"</t>
  </si>
  <si>
    <t>ЗАО "Локомотив"</t>
  </si>
  <si>
    <t>Транспортные услуги, оказываемые на подъездных железнодорожных путях</t>
  </si>
  <si>
    <t>ОАО "Адмиралтейские верфи"</t>
  </si>
  <si>
    <t>ОАО "Северо-Западная пригородная пассажирская компания"</t>
  </si>
  <si>
    <t>ОАО "Железнодорожная транспортно-экспедиторская компания"</t>
  </si>
  <si>
    <t>Комитет по тарифам Санкт-Петербурга</t>
  </si>
  <si>
    <t>СПб ГБУ "ЦТЭО"</t>
  </si>
  <si>
    <t>ООО "ЭСК "Энергосервис"</t>
  </si>
  <si>
    <t>ООО "Энергосбытовая компания "ЭНЕРГОСБЕРЕЖЕНИЕ"</t>
  </si>
  <si>
    <t>ООО "ЭКОН"</t>
  </si>
  <si>
    <t>Передача электрической энергии</t>
  </si>
  <si>
    <t>Водоснабжение</t>
  </si>
  <si>
    <t>Водоотведение</t>
  </si>
  <si>
    <t>Производство тепловой энергии, Производство электрической и тепловой энергии в режиме комбинированной выработки</t>
  </si>
  <si>
    <t>ОАО "Оборонэнергосбыт"</t>
  </si>
  <si>
    <t>Квартал</t>
  </si>
  <si>
    <t>I квартал</t>
  </si>
  <si>
    <t>I полугодие</t>
  </si>
  <si>
    <t>9 месяцев</t>
  </si>
  <si>
    <t>Производство тепловой энергии в режиме комбинированной выработки</t>
  </si>
  <si>
    <t>Утилизация твердых бытовых отходов</t>
  </si>
  <si>
    <t>Захоронение твердых бытовых отходов</t>
  </si>
  <si>
    <t>Перевозка пассажиров железнодорожным транспортом в пригородном сообщении на территории Санкт-Петербурга</t>
  </si>
  <si>
    <t>Транспортировка газа</t>
  </si>
  <si>
    <t>"___" ____________ 20___ года</t>
  </si>
  <si>
    <t>М.П.</t>
  </si>
  <si>
    <t>Наименование работ</t>
  </si>
  <si>
    <t>Реконструкция</t>
  </si>
  <si>
    <t>Модернизация</t>
  </si>
  <si>
    <t>Новое строительство</t>
  </si>
  <si>
    <t>Техническое перевооружение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</si>
  <si>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</si>
  <si>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</si>
  <si>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</si>
  <si>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</si>
  <si>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</si>
  <si>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</si>
  <si>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</si>
  <si>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</si>
  <si>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</si>
  <si>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</si>
  <si>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</si>
  <si>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</si>
  <si>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</si>
  <si>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Размерности</t>
  </si>
  <si>
    <t>Реализация природного и сжиженного газа</t>
  </si>
  <si>
    <t>Очистка сточных вод</t>
  </si>
  <si>
    <t>SH_STATUS</t>
  </si>
  <si>
    <t>SH_NUM</t>
  </si>
  <si>
    <t>Сбыт ЭЭ</t>
  </si>
  <si>
    <t>Передача ЭЭ</t>
  </si>
  <si>
    <t>Производство ТЭ</t>
  </si>
  <si>
    <t>Передача ТЭ</t>
  </si>
  <si>
    <t>Производство ТЭ (комб)</t>
  </si>
  <si>
    <t>Утилизация ТБО</t>
  </si>
  <si>
    <t>Захоронение ТБО</t>
  </si>
  <si>
    <t>ЖД (пассажир.)</t>
  </si>
  <si>
    <t>ЖД (услуги)</t>
  </si>
  <si>
    <t>Реализация газа</t>
  </si>
  <si>
    <t>SH_NAME</t>
  </si>
  <si>
    <t>KIND_OF ACTIVITY</t>
  </si>
  <si>
    <t>УТВЕРЖДАЮ
руководитель организации</t>
  </si>
  <si>
    <t>ед</t>
  </si>
  <si>
    <t>км</t>
  </si>
  <si>
    <t>компл</t>
  </si>
  <si>
    <t>кв. м</t>
  </si>
  <si>
    <t>Отчет о реализации программы энергосбережения и повышения энергетической эффективности</t>
  </si>
  <si>
    <t>Целевой показатель</t>
  </si>
  <si>
    <t>Ед. изм.</t>
  </si>
  <si>
    <t xml:space="preserve">Наименование мероприятия </t>
  </si>
  <si>
    <t>Источник финансирования*</t>
  </si>
  <si>
    <t>Технико-экономический эффект от реализации мероприятий</t>
  </si>
  <si>
    <t>Добавить источник финансирования</t>
  </si>
  <si>
    <t>Удалить показатель</t>
  </si>
  <si>
    <t>Добавить мероприятие</t>
  </si>
  <si>
    <t>0.</t>
  </si>
  <si>
    <t>Добавить показатель</t>
  </si>
  <si>
    <t>s</t>
  </si>
  <si>
    <t>ИТОГО</t>
  </si>
  <si>
    <t>Инвестиционная составляющая в тарифе</t>
  </si>
  <si>
    <t>Прибыль от нерегулируемых видов деятельности</t>
  </si>
  <si>
    <t>Прибыль от технологического присоединения (подключения)</t>
  </si>
  <si>
    <t>Прочая прибыль</t>
  </si>
  <si>
    <t>Амортизация, учтенная в тарифе</t>
  </si>
  <si>
    <t>Неиспользованная амортизация прошлых лет</t>
  </si>
  <si>
    <t>Прочие собственные средства</t>
  </si>
  <si>
    <t>Остаток собственных средств на начало года (нераспределенная прибыль)</t>
  </si>
  <si>
    <t>Займы/Кредиты</t>
  </si>
  <si>
    <t>Бюджетное финансирование</t>
  </si>
  <si>
    <t>Прочие привлеченные средства</t>
  </si>
  <si>
    <t>Источники финансирования</t>
  </si>
  <si>
    <t>Кол-во:</t>
  </si>
  <si>
    <t>Увеличение доли отпуска электрической энергии (мощности) потребителям по приборам учета</t>
  </si>
  <si>
    <t>%</t>
  </si>
  <si>
    <t>Увеличение оснащенности зданий, строений, сооружений, находящихся в собственности организации или на другом законном основании, приборами учета используемых энергоресурсов: воды, природного газа, тепловой энергии, электрической энергии</t>
  </si>
  <si>
    <t>Сокращение удельного расхода электрической энергии в зданиях, строениях, сооружениях, находящихся в собственности организации или на другом законном основании</t>
  </si>
  <si>
    <t>Сокращение удельного расхода тепловой энергии в зданиях, строениях, сооружениях, находящихся в собственности организации или на другом законном основании</t>
  </si>
  <si>
    <t>Сокращение удельного расхода горюче-смазочных материалов, используемых организацией при оказании услуг по сбыту электрической энергии (мощности)</t>
  </si>
  <si>
    <t>Снижение потерь электрической энергии в сетях</t>
  </si>
  <si>
    <t>кВт.ч, %</t>
  </si>
  <si>
    <t>Снижение расхода электрической энергии на собственные нужды</t>
  </si>
  <si>
    <t>Увеличение доли услуг по передаче электрической энергии (мощности) по приборам учета</t>
  </si>
  <si>
    <t>Сокращение удельного расхода горюче-смазочных материалов, используемых организацией при оказании услуг по передаче электрической энергии</t>
  </si>
  <si>
    <t>Снижение расхода тепловой энергии на собственные нужды</t>
  </si>
  <si>
    <t xml:space="preserve">Гкал, % </t>
  </si>
  <si>
    <t>Снижение удельного расхода условного топлива на выработку тепловой энергии</t>
  </si>
  <si>
    <t>Снижение удельного расхода условного топлива на отпуск тепловой энергии с коллекторов</t>
  </si>
  <si>
    <t>Снижение удельного расхода электрической энергии на отпуск тепловой энергии с коллекторов</t>
  </si>
  <si>
    <t>Снижение удельного расхода воды на отпуск тепловой энергии с коллекторов</t>
  </si>
  <si>
    <t>Увеличение доли отпуска тепловой энергии потребителям по приборам учета</t>
  </si>
  <si>
    <t>Снижение потерь тепловой энергии в тепловых сетях</t>
  </si>
  <si>
    <t xml:space="preserve">Производство тепловой энергии в режиме комбинированной выработки                       
</t>
  </si>
  <si>
    <t>Снижение потерь электрической энергии в электрической сети</t>
  </si>
  <si>
    <t>Гкал, %</t>
  </si>
  <si>
    <t>Снижение удельного расхода условного топлива на отпуск электрической энергии с шин</t>
  </si>
  <si>
    <t>Снижение расхода воды на отпуск тепловой энергии с коллекторов</t>
  </si>
  <si>
    <t>куб. м, %</t>
  </si>
  <si>
    <t>Снижение удельного расхода воды на отпуск электрической энергии с шин</t>
  </si>
  <si>
    <t>Увеличение доли отпуска электрической энергии потребителям по приборам учета</t>
  </si>
  <si>
    <t xml:space="preserve">Увеличение доли отпуска тепловой энергии потребителям по приборам учета                                    
</t>
  </si>
  <si>
    <t>Увеличение оснащенности зданий, строений, сооружений, находящихся в собственности организации или на  другом законном основании, приборами учета используемых энергоресурсов: воды, природного газа, тепловой энергии, электрической энергии</t>
  </si>
  <si>
    <t xml:space="preserve">Водоснабжение                       </t>
  </si>
  <si>
    <t>Снижение потерь воды в водопроводных сетях</t>
  </si>
  <si>
    <t>Снижение удельного расхода электрической энергии на холодное водоснабжение</t>
  </si>
  <si>
    <t>Увеличение доли отпуска воды потребителям по приборам учета</t>
  </si>
  <si>
    <t>Сокращение удельного расхода горюче-смазочных материалов, используемых организацией при оказании услуг по холодному водоснабжению</t>
  </si>
  <si>
    <t>Снижение удельного расхода электрической энергии на водоотведение</t>
  </si>
  <si>
    <t>Сокращение удельного расхода горюче-смазочных материалов, используемых организацией при оказании услуг по утилизации твердых бытовых отходов</t>
  </si>
  <si>
    <t xml:space="preserve">Утилизация твердых бытовых отходов           </t>
  </si>
  <si>
    <t xml:space="preserve">Захоронение твердых бытовых отходов        </t>
  </si>
  <si>
    <t>Сокращение удельного расхода горюче-смазочных материалов, используемых организацией при оказании услуг по захоронению твердых бытовых отходов</t>
  </si>
  <si>
    <t>Сокращение удельного расхода горюче-смазочных материалов, используемых организацией при оказании услуг по перевозке пассажиров железнодорожным транспортом в пригородном сообщении</t>
  </si>
  <si>
    <t>Сокращение удельного расхода электрической энергии, используемой организацией при оказании услуг по перевозке пассажиров железнодорожным транспортом в пригородном сообщении</t>
  </si>
  <si>
    <t>кВт.ч/км, %</t>
  </si>
  <si>
    <t>Сокращение удельного расхода горюче-смазочных материалов, используемых организацией при оказании транспортных услуг на подъездных железнодорожных путях</t>
  </si>
  <si>
    <t>Сокращение удельного расхода электрической энергии, используемой организацией при оказании транспортных услуг на подъездных железнодорожных путях</t>
  </si>
  <si>
    <t>Сокращение удельного расхода горюче-смазочных материалов, используемых организацией при оказании услуг по транспортировке газа</t>
  </si>
  <si>
    <t>i_list_1</t>
  </si>
  <si>
    <t>i_list_2</t>
  </si>
  <si>
    <t>i_list_3</t>
  </si>
  <si>
    <t>i_list_4</t>
  </si>
  <si>
    <t>i_list_5</t>
  </si>
  <si>
    <t>i_list_6</t>
  </si>
  <si>
    <t>i_list_7</t>
  </si>
  <si>
    <t>i_list_8</t>
  </si>
  <si>
    <t>i_list_9</t>
  </si>
  <si>
    <t>i_list_10</t>
  </si>
  <si>
    <t>i_list_11</t>
  </si>
  <si>
    <t>i_list_12</t>
  </si>
  <si>
    <t>i_list_13</t>
  </si>
  <si>
    <t>Всего</t>
  </si>
  <si>
    <t>Собственные средства</t>
  </si>
  <si>
    <t>Прибыль, направляемая на инвестиции:</t>
  </si>
  <si>
    <t>в т.ч. инвестиционная составляющая в тарифе</t>
  </si>
  <si>
    <t>в т.ч. прибыль от нерегулируемых видов деятельности</t>
  </si>
  <si>
    <t>в т.ч. от технологического присоединения (подключения)</t>
  </si>
  <si>
    <t>1.</t>
  </si>
  <si>
    <t>1.1.</t>
  </si>
  <si>
    <t>1.1.1.</t>
  </si>
  <si>
    <t>1.1.2.</t>
  </si>
  <si>
    <t>1.1.3.</t>
  </si>
  <si>
    <t>1.1.4.</t>
  </si>
  <si>
    <t>Амортизация</t>
  </si>
  <si>
    <t>1.2.</t>
  </si>
  <si>
    <t>1.2.1.</t>
  </si>
  <si>
    <t>1.2.2.</t>
  </si>
  <si>
    <t>1.3.</t>
  </si>
  <si>
    <t>Привлеченные средства, в т.ч.:</t>
  </si>
  <si>
    <t>1.4.</t>
  </si>
  <si>
    <t>ВСЕГО по источникам финансирования</t>
  </si>
  <si>
    <t>2.</t>
  </si>
  <si>
    <t>2.1.</t>
  </si>
  <si>
    <t>2.2.</t>
  </si>
  <si>
    <t>2.3.</t>
  </si>
  <si>
    <t>Добавить</t>
  </si>
  <si>
    <t>-</t>
  </si>
  <si>
    <t>Производство тепловой энергии, Услуги по очистке сточных вод, Услуги по холодному водоснабжению, Услуги по передаче тепловой энергии, Услуги по водоотведению</t>
  </si>
  <si>
    <t>Услуги по очистке сточных вод, Услуги по передаче тепловой энергии, Производство тепловой энергии, Услуги по холодному водоснабжению, Услуги по водоотведению</t>
  </si>
  <si>
    <t>Услуги по очистке сточных вод, Услуги по водоотведению, Услуги по холодному водоснабжению</t>
  </si>
  <si>
    <t>Услуги по очистке сточных вод, Услуги по холодному водоснабжению, Услуги по водоотведению</t>
  </si>
  <si>
    <t>Производство тепловой энергии, Услуги по очистке сточных вод, Услуги по холодному водоснабжению, Услуги по водоотведению, Услуги по передаче тепловой энергии</t>
  </si>
  <si>
    <t>Услуги по очистке сточных вод, Услуги по передаче тепловой энергии, Производство тепловой энергии, Услуги по водоотведению, Услуги по холодному водоснабжению</t>
  </si>
  <si>
    <t>Производство тепловой энергии, Услуги по очистке сточных вод, Услуги по передаче электрической энергии, Услуги по водоотведению, Услуги по холодному водоснабжению, Услуги по передаче тепловой энергии</t>
  </si>
  <si>
    <t>Услуги по транспортированию стоков, Услуги по холодному водоснабжению, Услуги по водоотведению, Услуги по очистке сточных вод</t>
  </si>
  <si>
    <t>ООО "Питерэнерго"</t>
  </si>
  <si>
    <t>ООО "РТ-Энерготрейдинг"</t>
  </si>
  <si>
    <t>ОАО "Бавария"</t>
  </si>
  <si>
    <t>ОАО "ФСК ЕЭС"</t>
  </si>
  <si>
    <t>ОАО "Завод слоистых пластиков"</t>
  </si>
  <si>
    <t>ОАО "Фирма Медполимер"</t>
  </si>
  <si>
    <t>ОАО "Морской завод Алмаз"</t>
  </si>
  <si>
    <t>ООО "Теплосервис"</t>
  </si>
  <si>
    <t>ЗАО "ЭКОПРОМ"</t>
  </si>
  <si>
    <t>Услуги по очистке сточных вод, Услуги по водоотведению</t>
  </si>
  <si>
    <t>ООО "Энергетические системы"</t>
  </si>
  <si>
    <t>ООО "ЦМТ и НТС"</t>
  </si>
  <si>
    <t>ЗАО "СВ-Сити"</t>
  </si>
  <si>
    <t>ОАО "ДЦ "Кантемировский"</t>
  </si>
  <si>
    <t>ОАО "Иван Федоров"</t>
  </si>
  <si>
    <t>ООО "Троя"</t>
  </si>
  <si>
    <t>PROG.ESB.PLAN.4.178</t>
  </si>
  <si>
    <t>Плановый объем финансирования, тыс. руб.</t>
  </si>
  <si>
    <t>кВт.ч., Гкал, и др.</t>
  </si>
  <si>
    <t>тыс. руб.</t>
  </si>
  <si>
    <t>Простой срок окупаемости инвестиций, лет**</t>
  </si>
  <si>
    <t>Изменение показателя, %</t>
  </si>
  <si>
    <t>СОГЛАСОВАНО
Председатель Комитета
 по тарифам Санкт-Петербурга</t>
  </si>
  <si>
    <t>__________________________</t>
  </si>
  <si>
    <t>(подпись)</t>
  </si>
  <si>
    <t xml:space="preserve">                       М.П.</t>
  </si>
  <si>
    <t>PLANFACT</t>
  </si>
  <si>
    <t>План (предложение организации)</t>
  </si>
  <si>
    <t>План с учетом утвержденного тарифа</t>
  </si>
  <si>
    <t>Срок реализации программы (лет)</t>
  </si>
  <si>
    <t xml:space="preserve">                         М.П.</t>
  </si>
  <si>
    <t>* Ожидаемый технологический эффект от реализации мероприятия определяется как планируемое сокращение расхода энергетических ресурсов в результате выполнения мероприятия и рассчитывается как разница ожидаемого значения показателя в году, предшествующему году начала осуществления данного мероприятия, и прогнозного значения показателя расхода энергетического ресурса в расчетном году реализации  мероприятия, в разрезе каждого вида энергетического ресурса;  ожидаемый экономический эффект от реализации мероприятия определяется как экономия расходов на приобретение энергетических ресурсов, достигнутая в результате осуществления мероприятия, рассчитанная исходя из ожидаемого объема снижения потребления соответствующего энергетического ресурса в расчетном году реализации мероприятия и прогнозных цен на энергетические ресурсы на соответствующий период в разрезе каждого вида ресурса.</t>
  </si>
  <si>
    <t>** Ожидаемый срок окупаемости мероприятия определяется как период, в течение которого затраты на выполнение соответствующего мероприятия будут компенсированы суммарной величиной ожидаемого экономического эффекта от его реализации.</t>
  </si>
  <si>
    <t>*** Источник финансирования указывается в соответствии с пунктом приложения Источники финансирования.</t>
  </si>
  <si>
    <t>Итого</t>
  </si>
  <si>
    <t>СОГЛАСОВАНО
Председатель Комитета по энергетике
и инженерному обеспечению</t>
  </si>
  <si>
    <t>Услуги по передаче тепловой энергии, Услуги по очистке сточных вод, Услуги по водоотведению, Производство тепловой энергии, Услуги по транспортированию стоков, Услуги по холодному водоснабжению</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</si>
  <si>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</si>
  <si>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</si>
  <si>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</si>
  <si>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</si>
  <si>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</si>
  <si>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</si>
  <si>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</si>
  <si>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</si>
  <si>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</si>
  <si>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</si>
  <si>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ЗАО "Энергосбытовая компания Кировского завода"</t>
  </si>
  <si>
    <t>ООО "НСК"</t>
  </si>
  <si>
    <t xml:space="preserve"> </t>
  </si>
  <si>
    <t xml:space="preserve">Наименование вида деятельности / целевого показателя      </t>
  </si>
  <si>
    <t>Изменение, %</t>
  </si>
  <si>
    <t>Единица измерения</t>
  </si>
  <si>
    <t>СОГЛАСОВАНО
Председатель
Комитета по благоустройству
Санкт-Петербурга</t>
  </si>
  <si>
    <t>Значение показателя, кВт.ч., Гкал, и др.</t>
  </si>
  <si>
    <t>Значение показателя, %</t>
  </si>
  <si>
    <t>Срок проведения</t>
  </si>
  <si>
    <t xml:space="preserve">Организационные мероприятия по энергосбережению и повышению энергетической эффективности </t>
  </si>
  <si>
    <t xml:space="preserve">Проведение энергетического обследования              </t>
  </si>
  <si>
    <t>ежеквартально</t>
  </si>
  <si>
    <t xml:space="preserve">Технические и технологические мероприятия по энергосбережению и повышению энергетической эффективности      </t>
  </si>
  <si>
    <t xml:space="preserve">Тепловая изоляция трубопроводов и повышение энергетической эффективности оборудования тепловых пунктов, разводящих трубопроводов отопления и горячего водоснабжения </t>
  </si>
  <si>
    <t xml:space="preserve">Восстановление/внедрение циркуляционных систем горячего водоснабжения, проведение гидравлической регулировки </t>
  </si>
  <si>
    <t xml:space="preserve">Установка частотного регулирования приводов насосов в системах горячего водоснабжения </t>
  </si>
  <si>
    <t xml:space="preserve">Модернизация котельных с использованием энергоэффективного оборудования с высоким коэффициентом полезного действия </t>
  </si>
  <si>
    <t xml:space="preserve">Строительство котельных с использованием энергоэффективных технологий с высоким коэффициентом полезного действия </t>
  </si>
  <si>
    <t xml:space="preserve">Внедрение систем автоматизации работы и загрузки котлов, общекотельного и вспомогательного оборудования, автоматизация отпуска тепловой энергии потребителям; снижение энергопотребления на собственные нужды котельных </t>
  </si>
  <si>
    <t xml:space="preserve">Строительство тепловых сетей с использованием энергоэффективных технологий </t>
  </si>
  <si>
    <t xml:space="preserve">Замена тепловых сетей с использованием энергоэффективного оборудования, применение эффективных технологий по тепловой изоляции вновь строящихся тепловых сетей при восстановлении разрушенной тепловой изоляции </t>
  </si>
  <si>
    <t xml:space="preserve">Использование телекоммуникационных систем централизованного технологического управления системами теплоснабжения </t>
  </si>
  <si>
    <t xml:space="preserve">Установка регулируемого привода в системах водоснабжения и водоотведения </t>
  </si>
  <si>
    <t xml:space="preserve">Внедрение частотно-регулируемого привода электродвигателей тягодутьевых машин и насосного оборудования, работающего с переменной нагрузкой </t>
  </si>
  <si>
    <t xml:space="preserve">Мероприятия по сокращению потерь воды, внедрение систем оборотного водоснабжения </t>
  </si>
  <si>
    <t xml:space="preserve">Мероприятия по сокращению объемов электрической энергии, используемой при передаче (транспортировке) воды </t>
  </si>
  <si>
    <t xml:space="preserve">Оснащение зданий, строений, сооружений организаций, осуществляющих регулируемые виды деятельности, приборами учета используемых энергетических ресурсов </t>
  </si>
  <si>
    <t xml:space="preserve">Повышение тепловой защиты зданий, строений, сооружений организаций, осуществляющих регулируемые виды деятельности, при капитальном ремонте, утепление зданий, строений, сооружений </t>
  </si>
  <si>
    <t xml:space="preserve">Автоматизация потребления тепловой энергии зданиями, строениями, сооружениями </t>
  </si>
  <si>
    <t xml:space="preserve">Строительство зданий, строений, сооружений в соответствии с установленными законодательством об энергосбережении и о повышении энергетической эффективности требованиями энергетической эффективности </t>
  </si>
  <si>
    <t xml:space="preserve">Перекладка электрических сетей для снижения потерь электрической энергии </t>
  </si>
  <si>
    <t>arrangement</t>
  </si>
  <si>
    <t>Удалить мероприятие</t>
  </si>
  <si>
    <t>Изменение показателя, кВт.ч, Гкал, и др.</t>
  </si>
  <si>
    <t>Изменение показателя,%</t>
  </si>
  <si>
    <t>для показателя, %</t>
  </si>
  <si>
    <t>для показателя, кВт.ч., Гкал, и др.</t>
  </si>
  <si>
    <t>ЗАО "Ижора-Энергосбыт"</t>
  </si>
  <si>
    <t>Плановый период</t>
  </si>
  <si>
    <t>Год начала реализации программы</t>
  </si>
  <si>
    <t>785050001</t>
  </si>
  <si>
    <t>Производство тепловой энергии, Услуги по передаче электрической энергии, Услуги по передаче тепловой энергии</t>
  </si>
  <si>
    <t>ООО "ГРАДСТРОЙ"</t>
  </si>
  <si>
    <t>ФГБОУ ВПО "СПбНИУ ИТМО"</t>
  </si>
  <si>
    <t>Объем финансирования, тыс.руб. без НДС</t>
  </si>
  <si>
    <t>Анализ качества предоставления  услуг  электро-,тепло-, газо- и водоснабжения</t>
  </si>
  <si>
    <t>Оценка аварийности и потерь в  области  электро-, тепло-, газо- и водоснабжения</t>
  </si>
  <si>
    <t>Наименование мероприятия</t>
  </si>
  <si>
    <t xml:space="preserve">кг у.т./Гкал
</t>
  </si>
  <si>
    <t>кВт.ч/Гкал</t>
  </si>
  <si>
    <t>Гкал/куб.м</t>
  </si>
  <si>
    <t>куб.м/Гкал</t>
  </si>
  <si>
    <t>кВт.ч/кв.м</t>
  </si>
  <si>
    <t>Снижение расхода воды на хозяйственные нужды</t>
  </si>
  <si>
    <t>Снижение расхода воды на выработку тепловой энергии</t>
  </si>
  <si>
    <t>Снижение расхода электрической энергии на выработку тепловой энергии</t>
  </si>
  <si>
    <t>Снижение расхода электрической энергии на единицу передаваемой тепловой энергии</t>
  </si>
  <si>
    <t>Снижение расхода электрической энергии на хозяйственные нужды</t>
  </si>
  <si>
    <t>Снижение расхода тепловой энергии на хозяйственные нужды</t>
  </si>
  <si>
    <t>Снижение расхода воды  на хозяйственные нужды</t>
  </si>
  <si>
    <t>Снижение удельного расхода условного топлива на выработку электрической энергии</t>
  </si>
  <si>
    <t>кг у.т./Гкал</t>
  </si>
  <si>
    <t>куб. м/Гкал</t>
  </si>
  <si>
    <t>Снижение расхода воды на выработку электрической энергии</t>
  </si>
  <si>
    <t>куб. м/кВт.ч</t>
  </si>
  <si>
    <t>Снижение расходы воды на хозяйственные нужды</t>
  </si>
  <si>
    <t>снижение расхода электрической энергии на отпуск тепловой энергии энергии с коллекторов</t>
  </si>
  <si>
    <t>т.у.т/км</t>
  </si>
  <si>
    <t>т.у.т/куб.м</t>
  </si>
  <si>
    <t>кВт.ч/куб.м</t>
  </si>
  <si>
    <t>Снижение расхода условного топлива на единицу утилизируемых ТБО</t>
  </si>
  <si>
    <t>Снижение расхода электрической энергии на единицу утилизируемых ТБО</t>
  </si>
  <si>
    <t>кВт.ч/т</t>
  </si>
  <si>
    <t xml:space="preserve">кВт.ч/куб.м </t>
  </si>
  <si>
    <t>г у.т./кВт.ч</t>
  </si>
  <si>
    <t>Версия 1.4.1</t>
  </si>
  <si>
    <t>196140, г. Санкт‑Петербург, Пулковское шоссе, д. 41, литера ЗИ</t>
  </si>
  <si>
    <t>Эмдин Сергей Владимирович</t>
  </si>
  <si>
    <t xml:space="preserve">Средства, заложенные в тариф </t>
  </si>
  <si>
    <t>Мартынюк Ксения</t>
  </si>
  <si>
    <t>Аналитик отдела планирования и контроля</t>
  </si>
  <si>
    <t>(812) 324-35-08</t>
  </si>
  <si>
    <t>K.Martynyuk@pulkovo-airport.com</t>
  </si>
  <si>
    <t>Генеральный директор</t>
  </si>
  <si>
    <t>покупка энергосберегающих ламп</t>
  </si>
  <si>
    <t>196210, г. Санкт‑Петербург, а/я 74</t>
  </si>
  <si>
    <t>Услуги по очистке сточных вод, Услуги по передаче тепловой энергии, Услуги по водоотведению, Реализация теплоносителя, Производство тепловой энергии, Услуги по передаче электрической энергии, Услуги по холодному водоснабжению</t>
  </si>
  <si>
    <t>Производство тепловой энергии, Услуги по очистке сточных вод, Реализация теплоносителя, Услуги по передаче тепловой энергии, Услуги по холодному водоснабжению, Услуги по водоотведению</t>
  </si>
  <si>
    <t>Производство тепловой энергии, Услуги по очистке сточных вод, Услуги по передаче тепловой энергии, Реализация теплоносителя, Услуги по холодному водоснабжению, Услуги по передаче электрической энергии, Аэропорт, Услуги по водоотведению</t>
  </si>
  <si>
    <t>Производство тепловой энергии, Услуги по очистке сточных вод, Реализация теплоносителя, Услуги по водоотведению, Услуги по передаче тепловой энергии</t>
  </si>
  <si>
    <t>ФГБОУ ВПО "ГУМРФ имени адмирала С.О. Макарова"</t>
  </si>
  <si>
    <t>7805029012</t>
  </si>
  <si>
    <t>ФГБОУ ВПО "СПбГПУ"</t>
  </si>
  <si>
    <t>Услуги по передаче тепловой энергии, Реализация теплоносителя, Услуги по горячему водоснабжению, Производство тепловой энергии</t>
  </si>
  <si>
    <t>Транспортные услуги, оказываемые на подъездных ж\д путях, Услуги по передаче тепловой энергии, Передача тепловой энергии других ЭСО, Реализация теплоносителя, Производство тепловой энергии</t>
  </si>
  <si>
    <t>Производство электрической и тепловой энергии в режиме комбинированной выработки, Реализация теплоносителя, Услуги по передаче тепловой энергии, Производство тепловой энергии</t>
  </si>
  <si>
    <t>Услуги по передаче тепловой энергии, Производство тепловой энергии, Услуги по водоотведению, Услуги по холодному водоснабжению, Услуги по очистке сточных вод, Услуги по передаче электрической энергии</t>
  </si>
  <si>
    <t>Услуги по передаче тепловой энергии, Реализация теплоносителя, Производство тепловой энергии</t>
  </si>
  <si>
    <t>Передача тепловой энергии других ЭСО, Услуги по передаче тепловой энергии</t>
  </si>
  <si>
    <t>Услуги по передаче тепловой энергии, Передача тепловой энергии других ЭСО, Производство тепловой энергии</t>
  </si>
  <si>
    <t>Услуги по водоотведению, Услуги по передаче тепловой энергии, Услуги по холодному водоснабжению, Услуги по горячему водоснабжению, Производство тепловой энергии, Услуги по передаче электрической энергии, Реализация теплоносителя, Услуги по очистке сточных вод</t>
  </si>
  <si>
    <t>Услуги по передаче тепловой энергии, Производство тепловой энергии, Услуги по передаче электрической энергии, Реализация теплоносителя, Речной порт, Услуги по водоотведению, Услуги по холодному водоснабжению, Услуги по очистке сточных вод</t>
  </si>
  <si>
    <t>Производство электрической и тепловой энергии в режиме комбинированной выработки, Реализация теплоносителя, Производство тепловой энергии</t>
  </si>
  <si>
    <t>ОАО "ЛСР. Железобетон-СЗ"</t>
  </si>
  <si>
    <t>470501001</t>
  </si>
  <si>
    <t>Услуги по передаче тепловой энергии, Производство тепловой энергии, Услуги по холодному водоснабжению, Реализация теплоносителя, Услуги по горячему водоснабжению</t>
  </si>
  <si>
    <t>Транспортные услуги, оказываемые на подъездных ж\д путях, Реализация теплоносителя, Производство тепловой энергии, Производство электрической и тепловой энергии в режиме комбинированной выработки</t>
  </si>
  <si>
    <t>Услуги по передаче тепловой энергии, Производство тепловой энергии, Передача тепловой энергии других ЭСО, Реализация теплоносителя, Услуги по горячему водоснабжению</t>
  </si>
  <si>
    <t>Услуги по передаче тепловой энергии, Услуги по горячему водоснабжению, Реализация теплоносителя, Производство тепловой энергии</t>
  </si>
  <si>
    <t>Услуги по передаче тепловой энергии, Производство тепловой энергии, Реализация теплоносителя</t>
  </si>
  <si>
    <t>Производство тепловой энергии, Передача тепловой энергии других ЭСО, Услуги по передаче тепловой энергии</t>
  </si>
  <si>
    <t>Производство тепловой энергии, Реализация теплоносителя</t>
  </si>
  <si>
    <t>ФГБОУ ВПО ПГУПС</t>
  </si>
  <si>
    <t>Производство тепловой энергии, Реализация теплоносителя, Услуги по передаче тепловой энергии</t>
  </si>
  <si>
    <t>Услуги по передаче электрической энергии, Производство тепловой энергии, Услуги по передаче тепловой энергии</t>
  </si>
  <si>
    <t>ЗАО "ЭНЕРГИЯ ХОЛДИНГ"</t>
  </si>
  <si>
    <t>ОАО "Газпром газораспределение Ленинградская область"</t>
  </si>
  <si>
    <t>Услуги по утилизации твердых бытовых отходов, Услуги по захоронению твердых бытовых отходов</t>
  </si>
  <si>
    <t>Транспортные услуги, оказываемые на подъездных ж\д путях</t>
  </si>
  <si>
    <t>Перевозка пассажиров и багажа ж/д транспортом в пригородном сообщении</t>
  </si>
  <si>
    <t>Услуги по захоронению твердых бытовых отходов, Производство тепловой энергии</t>
  </si>
  <si>
    <t>ОАО "ДОЗ-2"</t>
  </si>
  <si>
    <t>ООО "Хлебтранс СПб"</t>
  </si>
  <si>
    <t>ООО "ЛЕСПРОМ СПб"</t>
  </si>
  <si>
    <t>ОАО "ГОИ им. С. И. Вавилова"</t>
  </si>
  <si>
    <t>ОАО "Телерадиокомпания "Петербург"</t>
  </si>
  <si>
    <t>ООО "Инженерные изыскания"</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</si>
  <si>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</si>
  <si>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</si>
  <si>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</si>
  <si>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</si>
  <si>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</si>
  <si>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</si>
  <si>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ОАО «Московское городское энергосбытовое предприятие»</t>
  </si>
  <si>
    <t>ООО "Пивоваренная компания "Балтика"</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</si>
  <si>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</si>
  <si>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</si>
  <si>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</si>
  <si>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</si>
  <si>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</si>
  <si>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ООО "Газпром трансгаз Санкт-Петербург"</t>
  </si>
  <si>
    <t>ООО "Самсон"</t>
  </si>
  <si>
    <t>ООО "Теплоснабжающая компания 282"</t>
  </si>
  <si>
    <t>ОАО "18 арсенал ВМФ"</t>
  </si>
  <si>
    <t>ОАО "Приморский парк Победы"</t>
  </si>
  <si>
    <t>ОАО "ЦКБ МТ "Рубин"</t>
  </si>
  <si>
    <t>ООО "Балтийский завод - Судостроение"</t>
  </si>
  <si>
    <t>Реализация теплоносителя, Услуги по передаче тепловой энергии, Производство тепловой энергии</t>
  </si>
  <si>
    <t>ООО "Объединенные Пивоварни Хейникен"</t>
  </si>
  <si>
    <t>ЗАО "Первый контейнерный терминал"</t>
  </si>
  <si>
    <t>Речной порт, Услуги по передаче тепловой энергии, Производство тепловой энергии</t>
  </si>
  <si>
    <t>ОАО "ВНИИРА"</t>
  </si>
  <si>
    <t>ОАО "Стройметалконструкция"</t>
  </si>
  <si>
    <t>ООО "СК Северная Венеция"</t>
  </si>
  <si>
    <t>ООО "РН-Энерго"</t>
  </si>
  <si>
    <t>СПб ГБУЗ "Городская больница им. Н.А.Семашко"</t>
  </si>
  <si>
    <t>ОАО "СПб Завод ТЭМП"</t>
  </si>
  <si>
    <t>ООО "Светлана-Эстейт"</t>
  </si>
  <si>
    <t>ООО "Сбытовая энергетическая компания"</t>
  </si>
  <si>
    <t>ФКП "Дирекция КЗС Минрегиона России"</t>
  </si>
  <si>
    <t>ОАО "Василеостровская Фабрика"</t>
  </si>
  <si>
    <t>ООО "ПТК-Терминал"</t>
  </si>
  <si>
    <t>ООО "Трансэнергопром"</t>
  </si>
  <si>
    <t>ЗАО "Асфальтобетонный Завод "Магистраль"</t>
  </si>
  <si>
    <t>ООО "ТеплоЭнергоВент"</t>
  </si>
  <si>
    <t>Реализация теплоносителя, Услуги по горячему водоснабжению, Услуги по передаче тепловой энергии, Производство тепловой энергии</t>
  </si>
  <si>
    <t>ООО "ЮИТ Сервис"</t>
  </si>
  <si>
    <t>ООО "РАЗВИТИЕ И ИНВЕСТИЦИИ"</t>
  </si>
  <si>
    <t>ЗАО "Александро-Невская мануфактура"</t>
  </si>
  <si>
    <t>ООО "АЛЬТЕРНАТИВА"</t>
  </si>
  <si>
    <t>МРФ "Северо-Запад" ОАО "Ростелеком"</t>
  </si>
  <si>
    <t>ФГБУН Институт прикладной астрономии Российской академии наук</t>
  </si>
  <si>
    <t>ООО "Зеленый дом"</t>
  </si>
  <si>
    <t>ЗАО "Группа Прайм"</t>
  </si>
  <si>
    <t>Филиал "Невский водопровод" ОАО ЛОКС</t>
  </si>
  <si>
    <t>Услуги по холодному водоснабжению</t>
  </si>
  <si>
    <t>ОАО "20 АРЗ"</t>
  </si>
  <si>
    <t>ОАО "61 БТРЗ"</t>
  </si>
  <si>
    <t>ОАО "ЛКХП Кирова"</t>
  </si>
  <si>
    <t>ОАО "МЗ "Арсенал"</t>
  </si>
  <si>
    <t>ГНУ ВИР Россельхозакадемии</t>
  </si>
  <si>
    <t>ООО "Бавария"</t>
  </si>
  <si>
    <t>ИХС РАН</t>
  </si>
  <si>
    <t>ФГКУ "346 СЦ МЧС"</t>
  </si>
  <si>
    <t>ЗАО "ДОЗ №1"</t>
  </si>
  <si>
    <t>Услуги по холодному водоснабжению, Услуги по очистке сточных вод, Услуги по водоотведению</t>
  </si>
  <si>
    <t>ООО "ЭнергоРесурс 2005"</t>
  </si>
  <si>
    <t>ЗАО "Контейнерный терминал Санкт-Петербург"</t>
  </si>
  <si>
    <t>Речной порт</t>
  </si>
  <si>
    <t>ЗАО "Совэкс"</t>
  </si>
  <si>
    <t>Аэропорт</t>
  </si>
  <si>
    <t>ОАО "Коммерческий центр, транспорт и лес"</t>
  </si>
  <si>
    <t>Речной транспорт, Речной порт</t>
  </si>
  <si>
    <t>ОАО "Петролеспорт"</t>
  </si>
  <si>
    <t>ООО "Железнодорожная транспортно-экспедиторская компания"</t>
  </si>
  <si>
    <t>СПб ГУП "Горэлектротранс"</t>
  </si>
  <si>
    <t>Наземный маршрутный транспорт и метрополитен</t>
  </si>
  <si>
    <t>ЗАО "Гостиница "Туррис"</t>
  </si>
  <si>
    <t>ООО "Квантум"</t>
  </si>
  <si>
    <t>Услуги по утилизации твердых бытовых отходов</t>
  </si>
  <si>
    <t>ГБОУ "Балтийский берег"</t>
  </si>
  <si>
    <t>ООО "ЭСК "ЭСКО"</t>
  </si>
  <si>
    <t>ЗАО "Пансионат "Балтиец"</t>
  </si>
  <si>
    <t>ООО "УК "ЛЭМЗ"</t>
  </si>
  <si>
    <t>ЗАО "НЕВА-МЕТАЛЛ"</t>
  </si>
  <si>
    <t>ОАО "Водотеплоснаб"</t>
  </si>
  <si>
    <t>Услуги по холодному водоснабжению, Услуги по водоотведению, Услуги по очистке сточных вод</t>
  </si>
  <si>
    <t>ООО "Госэнергосеть"</t>
  </si>
  <si>
    <t>ООО "Северо-Западная сетевая компания"</t>
  </si>
  <si>
    <t>ФГУП "Кронштадтский морской завод"</t>
  </si>
  <si>
    <t>СПб ГБСУСО "Психоневрологический интернат №6"</t>
  </si>
  <si>
    <t xml:space="preserve"> Реестр организаций обновлен:08.05.2014 16:31:07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</si>
</sst>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9"/>
      <color indexed="8"/>
      <name val="Tahoma"/>
      <family val="2"/>
    </font>
    <font>
      <sz val="11"/>
      <color indexed="8"/>
      <name val="Calibri"/>
      <family val="2"/>
    </font>
    <font>
      <b/>
      <u val="single"/>
      <sz val="9"/>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9"/>
      <color indexed="12"/>
      <name val="Tahoma"/>
      <family val="2"/>
    </font>
    <font>
      <b/>
      <sz val="10"/>
      <color indexed="8"/>
      <name val="Tahoma"/>
      <family val="2"/>
    </font>
    <font>
      <b/>
      <u val="single"/>
      <sz val="10"/>
      <color indexed="8"/>
      <name val="Tahoma"/>
      <family val="2"/>
    </font>
    <font>
      <sz val="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9"/>
      <color theme="10"/>
      <name val="Tahoma"/>
      <family val="2"/>
    </font>
    <font>
      <b/>
      <sz val="10"/>
      <color theme="1"/>
      <name val="Tahoma"/>
      <family val="2"/>
    </font>
    <font>
      <b/>
      <u val="single"/>
      <sz val="10"/>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rgb="FF7030A0"/>
        <bgColor indexed="64"/>
      </patternFill>
    </fill>
    <fill>
      <patternFill patternType="solid">
        <fgColor rgb="FFFF0000"/>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3" tint="0.7999799847602844"/>
        <bgColor indexed="64"/>
      </patternFill>
    </fill>
    <fill>
      <patternFill patternType="solid">
        <fgColor rgb="FF92D050"/>
        <bgColor indexed="64"/>
      </patternFill>
    </fill>
    <fill>
      <patternFill patternType="solid">
        <fgColor indexed="9"/>
        <bgColor indexed="64"/>
      </patternFill>
    </fill>
    <fill>
      <patternFill patternType="solid">
        <fgColor rgb="FF00B05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style="thin"/>
      <bottom style="thin"/>
    </border>
    <border>
      <left>
        <color indexed="63"/>
      </left>
      <right style="medium"/>
      <top style="thin"/>
      <bottom style="thin"/>
    </border>
    <border>
      <left/>
      <right style="thin">
        <color indexed="23"/>
      </right>
      <top/>
      <bottom style="thin">
        <color indexed="23"/>
      </bottom>
    </border>
    <border>
      <left/>
      <right/>
      <top style="medium"/>
      <bottom style="medium"/>
    </border>
    <border>
      <left style="medium"/>
      <right>
        <color indexed="63"/>
      </right>
      <top style="thin"/>
      <bottom style="thin"/>
    </border>
    <border>
      <left/>
      <right style="thin">
        <color indexed="23"/>
      </right>
      <top/>
      <bottom/>
    </border>
    <border>
      <left style="thin"/>
      <right>
        <color indexed="63"/>
      </right>
      <top style="thin"/>
      <bottom style="thin"/>
    </border>
    <border>
      <left style="thin"/>
      <right style="thin"/>
      <top>
        <color indexed="63"/>
      </top>
      <bottom style="thin"/>
    </border>
    <border>
      <left style="thin"/>
      <right>
        <color indexed="63"/>
      </right>
      <top style="thin"/>
      <bottom style="mediu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top>
        <color indexed="63"/>
      </top>
      <bottom style="thin"/>
    </border>
    <border>
      <left>
        <color indexed="63"/>
      </left>
      <right style="medium"/>
      <top>
        <color indexed="63"/>
      </top>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thin"/>
      <right style="thin"/>
      <top>
        <color indexed="63"/>
      </top>
      <bottom style="medium"/>
    </border>
    <border>
      <left style="thin"/>
      <right style="thin"/>
      <top style="thin"/>
      <bottom style="medium">
        <color indexed="63"/>
      </bottom>
    </border>
    <border>
      <left style="thin">
        <color indexed="9"/>
      </left>
      <right style="thin">
        <color indexed="9"/>
      </right>
      <top style="thin">
        <color indexed="9"/>
      </top>
      <bottom style="thin">
        <color indexed="9"/>
      </bottom>
    </border>
    <border>
      <left style="thin"/>
      <right>
        <color indexed="63"/>
      </right>
      <top style="medium"/>
      <bottom style="thin"/>
    </border>
    <border>
      <left>
        <color indexed="63"/>
      </left>
      <right style="thin"/>
      <top style="thin"/>
      <bottom style="thin"/>
    </border>
    <border>
      <left style="medium"/>
      <right/>
      <top>
        <color indexed="63"/>
      </top>
      <bottom style="thin"/>
    </border>
    <border>
      <left style="thin"/>
      <right style="thin"/>
      <top style="thin"/>
      <bottom>
        <color indexed="63"/>
      </bottom>
    </border>
    <border>
      <left style="medium"/>
      <right style="thin">
        <color theme="1" tint="0.49998000264167786"/>
      </right>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color indexed="63"/>
      </top>
      <bottom style="thin"/>
    </border>
    <border>
      <left style="thin"/>
      <right style="medium">
        <color indexed="63"/>
      </right>
      <top style="thin"/>
      <bottom style="thin"/>
    </border>
    <border>
      <left style="medium">
        <color indexed="63"/>
      </left>
      <right style="thin"/>
      <top style="medium"/>
      <bottom style="thin"/>
    </border>
    <border>
      <left style="medium">
        <color indexed="63"/>
      </left>
      <right style="thin"/>
      <top style="thin"/>
      <bottom style="thin"/>
    </border>
    <border>
      <left>
        <color indexed="63"/>
      </left>
      <right style="medium">
        <color indexed="63"/>
      </right>
      <top style="thin">
        <color indexed="63"/>
      </top>
      <bottom style="thin"/>
    </border>
    <border>
      <left>
        <color indexed="63"/>
      </left>
      <right>
        <color indexed="63"/>
      </right>
      <top style="medium"/>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right/>
      <top style="medium"/>
      <bottom style="medium"/>
    </border>
    <border>
      <left/>
      <right style="medium"/>
      <top style="medium"/>
      <bottom style="mediu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medium"/>
      <bottom>
        <color indexed="63"/>
      </botto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13"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11" fillId="0" borderId="0">
      <alignment/>
      <protection/>
    </xf>
    <xf numFmtId="0" fontId="7" fillId="0" borderId="0">
      <alignment/>
      <protection/>
    </xf>
    <xf numFmtId="0" fontId="2"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434">
    <xf numFmtId="0" fontId="0" fillId="0" borderId="0" xfId="0" applyAlignment="1">
      <alignment/>
    </xf>
    <xf numFmtId="0" fontId="0" fillId="0" borderId="0" xfId="0" applyFont="1" applyAlignment="1">
      <alignment/>
    </xf>
    <xf numFmtId="0" fontId="59" fillId="0" borderId="0" xfId="56" applyFont="1" applyFill="1" applyAlignment="1" applyProtection="1">
      <alignment horizontal="left" vertical="center" wrapText="1"/>
      <protection/>
    </xf>
    <xf numFmtId="0" fontId="59" fillId="0" borderId="0" xfId="56" applyFont="1" applyAlignment="1" applyProtection="1">
      <alignment vertical="center" wrapText="1"/>
      <protection/>
    </xf>
    <xf numFmtId="0" fontId="59" fillId="0" borderId="0" xfId="56" applyFont="1" applyFill="1" applyAlignment="1" applyProtection="1">
      <alignment vertical="center" wrapText="1"/>
      <protection/>
    </xf>
    <xf numFmtId="0" fontId="60" fillId="0" borderId="0" xfId="58" applyFont="1" applyFill="1" applyBorder="1" applyAlignment="1" applyProtection="1">
      <alignment horizontal="right" vertical="center" wrapText="1"/>
      <protection/>
    </xf>
    <xf numFmtId="0" fontId="59" fillId="33" borderId="0" xfId="56" applyFont="1" applyFill="1" applyBorder="1" applyAlignment="1" applyProtection="1">
      <alignment vertical="center" wrapText="1"/>
      <protection/>
    </xf>
    <xf numFmtId="0" fontId="59" fillId="0" borderId="0" xfId="56" applyFont="1" applyBorder="1" applyAlignment="1" applyProtection="1">
      <alignment vertical="center" wrapText="1"/>
      <protection/>
    </xf>
    <xf numFmtId="0" fontId="59" fillId="33" borderId="0" xfId="58" applyFont="1" applyFill="1" applyBorder="1" applyAlignment="1" applyProtection="1">
      <alignment vertical="center" wrapText="1"/>
      <protection/>
    </xf>
    <xf numFmtId="0" fontId="60" fillId="33" borderId="0" xfId="58" applyFont="1" applyFill="1" applyBorder="1" applyAlignment="1" applyProtection="1">
      <alignment vertical="center" wrapText="1"/>
      <protection/>
    </xf>
    <xf numFmtId="0" fontId="3" fillId="0" borderId="0" xfId="56" applyFont="1" applyAlignment="1" applyProtection="1">
      <alignment vertical="center" wrapText="1"/>
      <protection/>
    </xf>
    <xf numFmtId="0" fontId="5" fillId="0" borderId="0" xfId="58" applyFont="1" applyFill="1" applyBorder="1" applyAlignment="1" applyProtection="1">
      <alignment vertical="center" wrapText="1"/>
      <protection/>
    </xf>
    <xf numFmtId="0" fontId="5" fillId="0" borderId="0" xfId="56" applyFont="1" applyAlignment="1" applyProtection="1">
      <alignment vertical="center" wrapText="1"/>
      <protection/>
    </xf>
    <xf numFmtId="0" fontId="3" fillId="34" borderId="0" xfId="56" applyFont="1" applyFill="1" applyAlignment="1" applyProtection="1">
      <alignment vertical="center" wrapText="1"/>
      <protection/>
    </xf>
    <xf numFmtId="0" fontId="6" fillId="34" borderId="0" xfId="58" applyFont="1" applyFill="1" applyBorder="1" applyAlignment="1" applyProtection="1">
      <alignment horizontal="center" vertical="center" wrapText="1"/>
      <protection/>
    </xf>
    <xf numFmtId="0" fontId="5" fillId="34" borderId="0" xfId="58" applyFont="1" applyFill="1" applyBorder="1" applyAlignment="1" applyProtection="1">
      <alignment vertical="center" wrapText="1"/>
      <protection/>
    </xf>
    <xf numFmtId="0" fontId="5" fillId="34" borderId="0" xfId="56" applyFont="1" applyFill="1" applyAlignment="1" applyProtection="1">
      <alignment vertical="center" wrapText="1"/>
      <protection/>
    </xf>
    <xf numFmtId="0" fontId="5" fillId="33" borderId="0" xfId="58" applyFont="1" applyFill="1" applyBorder="1" applyAlignment="1" applyProtection="1">
      <alignment horizontal="center" vertical="center" wrapText="1"/>
      <protection/>
    </xf>
    <xf numFmtId="0" fontId="6" fillId="33" borderId="0" xfId="58" applyFont="1" applyFill="1" applyBorder="1" applyAlignment="1" applyProtection="1">
      <alignment vertical="center" wrapText="1"/>
      <protection/>
    </xf>
    <xf numFmtId="0" fontId="5" fillId="33" borderId="10" xfId="58"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6"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0" xfId="58" applyNumberFormat="1" applyFont="1" applyFill="1" applyBorder="1" applyAlignment="1" applyProtection="1">
      <alignment vertical="center" wrapText="1"/>
      <protection/>
    </xf>
    <xf numFmtId="49" fontId="61" fillId="0" borderId="0" xfId="53" applyNumberFormat="1" applyFont="1" applyAlignment="1" applyProtection="1">
      <alignment vertical="top"/>
      <protection/>
    </xf>
    <xf numFmtId="0" fontId="5" fillId="0" borderId="0" xfId="58"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6" applyFont="1" applyFill="1" applyAlignment="1" applyProtection="1">
      <alignment horizontal="center" vertical="center" wrapText="1"/>
      <protection/>
    </xf>
    <xf numFmtId="0" fontId="5" fillId="0" borderId="0" xfId="56" applyFont="1" applyFill="1" applyAlignment="1" applyProtection="1">
      <alignment vertical="center" wrapText="1"/>
      <protection/>
    </xf>
    <xf numFmtId="0" fontId="5" fillId="0" borderId="0" xfId="56" applyFont="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5" fillId="0" borderId="0" xfId="57"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5" fillId="0" borderId="0" xfId="56"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2" fillId="2" borderId="0" xfId="0" applyFont="1" applyFill="1" applyAlignment="1">
      <alignment horizontal="center"/>
    </xf>
    <xf numFmtId="0" fontId="62" fillId="2" borderId="0" xfId="0" applyFont="1" applyFill="1" applyAlignment="1">
      <alignment/>
    </xf>
    <xf numFmtId="0" fontId="59" fillId="2" borderId="0" xfId="56" applyNumberFormat="1" applyFont="1" applyFill="1" applyAlignment="1" applyProtection="1">
      <alignment vertical="center" wrapText="1"/>
      <protection/>
    </xf>
    <xf numFmtId="0" fontId="59" fillId="2" borderId="0" xfId="56" applyFont="1" applyFill="1" applyAlignment="1" applyProtection="1">
      <alignment horizontal="left" vertical="center" wrapText="1"/>
      <protection/>
    </xf>
    <xf numFmtId="0" fontId="59" fillId="2" borderId="0" xfId="56" applyFont="1" applyFill="1" applyAlignment="1" applyProtection="1">
      <alignment vertical="center" wrapText="1"/>
      <protection/>
    </xf>
    <xf numFmtId="0" fontId="59" fillId="2" borderId="0" xfId="56" applyFont="1" applyFill="1" applyBorder="1" applyAlignment="1" applyProtection="1">
      <alignment vertical="center" wrapText="1"/>
      <protection/>
    </xf>
    <xf numFmtId="49" fontId="59" fillId="2" borderId="0" xfId="61" applyNumberFormat="1" applyFont="1" applyFill="1" applyBorder="1" applyAlignment="1" applyProtection="1">
      <alignment horizontal="left" vertical="center" wrapText="1"/>
      <protection/>
    </xf>
    <xf numFmtId="0" fontId="59" fillId="2" borderId="0" xfId="56" applyFont="1" applyFill="1" applyAlignment="1" applyProtection="1">
      <alignment horizontal="center" vertical="center" wrapText="1"/>
      <protection/>
    </xf>
    <xf numFmtId="0" fontId="6" fillId="35" borderId="10" xfId="61" applyNumberFormat="1" applyFont="1" applyFill="1" applyBorder="1" applyAlignment="1" applyProtection="1">
      <alignment horizontal="center" vertical="center" wrapText="1"/>
      <protection/>
    </xf>
    <xf numFmtId="0" fontId="6" fillId="35" borderId="10" xfId="58" applyFont="1" applyFill="1" applyBorder="1" applyAlignment="1" applyProtection="1">
      <alignment horizontal="center" vertical="center" wrapText="1"/>
      <protection/>
    </xf>
    <xf numFmtId="0" fontId="5" fillId="35" borderId="10" xfId="58" applyFont="1" applyFill="1" applyBorder="1" applyAlignment="1" applyProtection="1">
      <alignment horizontal="right" vertical="center" wrapText="1" indent="1"/>
      <protection/>
    </xf>
    <xf numFmtId="49" fontId="5" fillId="35" borderId="10" xfId="61"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3" fillId="0" borderId="0" xfId="62" applyFont="1" applyBorder="1" applyAlignment="1" applyProtection="1">
      <alignment horizontal="center" vertical="center" wrapText="1"/>
      <protection/>
    </xf>
    <xf numFmtId="0" fontId="48" fillId="0" borderId="19" xfId="0" applyFont="1" applyBorder="1" applyAlignment="1">
      <alignment horizontal="center"/>
    </xf>
    <xf numFmtId="0" fontId="48" fillId="0" borderId="20" xfId="0" applyFont="1" applyBorder="1" applyAlignment="1">
      <alignment horizontal="center"/>
    </xf>
    <xf numFmtId="0" fontId="48" fillId="0" borderId="21" xfId="0" applyFont="1" applyBorder="1" applyAlignment="1">
      <alignment horizontal="center"/>
    </xf>
    <xf numFmtId="0" fontId="5" fillId="0" borderId="22" xfId="62" applyFont="1" applyBorder="1" applyAlignment="1" applyProtection="1">
      <alignment horizontal="center" vertical="center" wrapText="1"/>
      <protection/>
    </xf>
    <xf numFmtId="0" fontId="5" fillId="0" borderId="22" xfId="62" applyFont="1" applyBorder="1" applyAlignment="1" applyProtection="1">
      <alignment horizontal="left" wrapText="1"/>
      <protection/>
    </xf>
    <xf numFmtId="0" fontId="44" fillId="0" borderId="22" xfId="42" applyBorder="1" applyAlignment="1" applyProtection="1">
      <alignment horizontal="center" vertical="center" wrapText="1"/>
      <protection/>
    </xf>
    <xf numFmtId="0" fontId="0" fillId="36" borderId="0" xfId="0" applyFont="1" applyFill="1" applyAlignment="1">
      <alignment/>
    </xf>
    <xf numFmtId="0" fontId="0" fillId="0" borderId="0" xfId="0" applyAlignment="1">
      <alignment horizontal="left"/>
    </xf>
    <xf numFmtId="0" fontId="0" fillId="0" borderId="0" xfId="0" applyFont="1" applyAlignment="1">
      <alignment horizontal="left"/>
    </xf>
    <xf numFmtId="0" fontId="61" fillId="0" borderId="0" xfId="53" applyNumberFormat="1" applyFont="1" applyAlignment="1" applyProtection="1">
      <alignment vertical="top"/>
      <protection/>
    </xf>
    <xf numFmtId="14" fontId="5" fillId="0" borderId="0" xfId="58" applyNumberFormat="1" applyFont="1" applyFill="1" applyBorder="1" applyAlignment="1" applyProtection="1">
      <alignment vertical="center" wrapText="1"/>
      <protection/>
    </xf>
    <xf numFmtId="0" fontId="64" fillId="0" borderId="0" xfId="0" applyFont="1" applyAlignment="1">
      <alignment/>
    </xf>
    <xf numFmtId="0" fontId="44" fillId="0" borderId="0" xfId="42" applyAlignment="1" applyProtection="1">
      <alignment/>
      <protection/>
    </xf>
    <xf numFmtId="0" fontId="0" fillId="0" borderId="0" xfId="0" applyAlignment="1">
      <alignment horizontal="right"/>
    </xf>
    <xf numFmtId="0" fontId="5" fillId="33" borderId="23" xfId="58" applyFont="1" applyFill="1" applyBorder="1" applyAlignment="1" applyProtection="1">
      <alignment vertical="center" wrapText="1"/>
      <protection/>
    </xf>
    <xf numFmtId="0" fontId="5" fillId="33" borderId="24" xfId="58" applyFont="1" applyFill="1" applyBorder="1" applyAlignment="1" applyProtection="1">
      <alignment vertical="center" wrapText="1"/>
      <protection/>
    </xf>
    <xf numFmtId="0" fontId="5" fillId="33" borderId="24" xfId="58" applyFont="1" applyFill="1" applyBorder="1" applyAlignment="1" applyProtection="1">
      <alignment horizontal="center" vertical="center" wrapText="1"/>
      <protection/>
    </xf>
    <xf numFmtId="0" fontId="6" fillId="33" borderId="25" xfId="58" applyFont="1" applyFill="1" applyBorder="1" applyAlignment="1" applyProtection="1">
      <alignment vertical="center" wrapText="1"/>
      <protection/>
    </xf>
    <xf numFmtId="0" fontId="5" fillId="33" borderId="26" xfId="58" applyFont="1" applyFill="1" applyBorder="1" applyAlignment="1" applyProtection="1">
      <alignment vertical="center" wrapText="1"/>
      <protection/>
    </xf>
    <xf numFmtId="0" fontId="6" fillId="33" borderId="27" xfId="58" applyFont="1" applyFill="1" applyBorder="1" applyAlignment="1" applyProtection="1">
      <alignment vertical="center" wrapText="1"/>
      <protection/>
    </xf>
    <xf numFmtId="0" fontId="8" fillId="33" borderId="26" xfId="61" applyNumberFormat="1" applyFont="1" applyFill="1" applyBorder="1" applyAlignment="1" applyProtection="1">
      <alignment horizontal="center" vertical="center" wrapText="1"/>
      <protection/>
    </xf>
    <xf numFmtId="14" fontId="5" fillId="33" borderId="27" xfId="61" applyNumberFormat="1" applyFont="1" applyFill="1" applyBorder="1" applyAlignment="1" applyProtection="1">
      <alignment horizontal="center" vertical="center" wrapText="1"/>
      <protection/>
    </xf>
    <xf numFmtId="0" fontId="5" fillId="33" borderId="27" xfId="56" applyFont="1" applyFill="1" applyBorder="1" applyAlignment="1" applyProtection="1">
      <alignment horizontal="center" vertical="center" wrapText="1"/>
      <protection/>
    </xf>
    <xf numFmtId="0" fontId="5" fillId="33" borderId="27" xfId="58" applyFont="1" applyFill="1" applyBorder="1" applyAlignment="1" applyProtection="1">
      <alignment horizontal="center" vertical="center" wrapText="1"/>
      <protection/>
    </xf>
    <xf numFmtId="49" fontId="5" fillId="33" borderId="26" xfId="61" applyNumberFormat="1" applyFont="1" applyFill="1" applyBorder="1" applyAlignment="1" applyProtection="1">
      <alignment horizontal="center" vertical="center" wrapText="1"/>
      <protection/>
    </xf>
    <xf numFmtId="0" fontId="5" fillId="33" borderId="28" xfId="58" applyFont="1" applyFill="1" applyBorder="1" applyAlignment="1" applyProtection="1">
      <alignment vertical="center" wrapText="1"/>
      <protection/>
    </xf>
    <xf numFmtId="0" fontId="5" fillId="33" borderId="29" xfId="58" applyFont="1" applyFill="1" applyBorder="1" applyAlignment="1" applyProtection="1">
      <alignment vertical="center" wrapText="1"/>
      <protection/>
    </xf>
    <xf numFmtId="0" fontId="5" fillId="33" borderId="29" xfId="58" applyFont="1" applyFill="1" applyBorder="1" applyAlignment="1" applyProtection="1">
      <alignment horizontal="center" vertical="center" wrapText="1"/>
      <protection/>
    </xf>
    <xf numFmtId="0" fontId="5" fillId="33" borderId="30" xfId="58" applyFont="1" applyFill="1" applyBorder="1" applyAlignment="1" applyProtection="1">
      <alignment horizontal="center" vertical="center" wrapText="1"/>
      <protection/>
    </xf>
    <xf numFmtId="0" fontId="0" fillId="36" borderId="0" xfId="0" applyFill="1" applyAlignment="1">
      <alignment/>
    </xf>
    <xf numFmtId="0" fontId="65" fillId="2" borderId="0" xfId="0" applyFont="1" applyFill="1" applyAlignment="1">
      <alignment horizontal="center" vertical="center"/>
    </xf>
    <xf numFmtId="0" fontId="65" fillId="0" borderId="0" xfId="0" applyFont="1" applyAlignment="1">
      <alignment horizontal="center" vertical="center"/>
    </xf>
    <xf numFmtId="0" fontId="0" fillId="35" borderId="26" xfId="55" applyNumberFormat="1" applyFont="1" applyFill="1" applyBorder="1" applyAlignment="1" applyProtection="1">
      <alignment horizontal="left" vertical="center" wrapText="1"/>
      <protection locked="0"/>
    </xf>
    <xf numFmtId="0" fontId="5" fillId="35" borderId="0" xfId="55" applyNumberFormat="1" applyFont="1" applyFill="1" applyBorder="1" applyAlignment="1" applyProtection="1">
      <alignment horizontal="left" vertical="center" wrapText="1"/>
      <protection locked="0"/>
    </xf>
    <xf numFmtId="0" fontId="5" fillId="35" borderId="27" xfId="55" applyNumberFormat="1" applyFont="1" applyFill="1" applyBorder="1" applyAlignment="1" applyProtection="1">
      <alignment horizontal="left" vertical="center" wrapText="1"/>
      <protection locked="0"/>
    </xf>
    <xf numFmtId="2" fontId="10" fillId="37" borderId="31" xfId="42" applyNumberFormat="1" applyFont="1" applyFill="1" applyBorder="1" applyAlignment="1" applyProtection="1">
      <alignment horizontal="center" vertical="center"/>
      <protection/>
    </xf>
    <xf numFmtId="2" fontId="10" fillId="37" borderId="32" xfId="42" applyNumberFormat="1" applyFont="1" applyFill="1" applyBorder="1" applyAlignment="1" applyProtection="1">
      <alignment horizontal="center" vertical="center"/>
      <protection/>
    </xf>
    <xf numFmtId="0" fontId="66" fillId="0" borderId="0" xfId="42" applyFont="1" applyAlignment="1" applyProtection="1">
      <alignment wrapText="1"/>
      <protection/>
    </xf>
    <xf numFmtId="0" fontId="0" fillId="0" borderId="29" xfId="0" applyBorder="1" applyAlignment="1">
      <alignment horizontal="right"/>
    </xf>
    <xf numFmtId="0" fontId="0" fillId="0" borderId="0" xfId="0" applyFill="1" applyAlignment="1">
      <alignment/>
    </xf>
    <xf numFmtId="0" fontId="0" fillId="0" borderId="33" xfId="0" applyBorder="1" applyAlignment="1">
      <alignment/>
    </xf>
    <xf numFmtId="49" fontId="5" fillId="0" borderId="0" xfId="57" applyNumberFormat="1" applyFont="1" applyAlignment="1" applyProtection="1">
      <alignment vertical="top" wrapText="1"/>
      <protection/>
    </xf>
    <xf numFmtId="0" fontId="0" fillId="11" borderId="0" xfId="0" applyFill="1" applyAlignment="1">
      <alignment/>
    </xf>
    <xf numFmtId="0" fontId="9" fillId="0" borderId="34" xfId="62" applyFont="1" applyBorder="1" applyAlignment="1" applyProtection="1">
      <alignment horizontal="center" vertical="center" wrapText="1"/>
      <protection/>
    </xf>
    <xf numFmtId="2" fontId="10" fillId="37" borderId="35" xfId="42" applyNumberFormat="1" applyFont="1" applyFill="1" applyBorder="1" applyAlignment="1" applyProtection="1">
      <alignment horizontal="center" vertical="center"/>
      <protection/>
    </xf>
    <xf numFmtId="2" fontId="66" fillId="37" borderId="31" xfId="42" applyNumberFormat="1" applyFont="1" applyFill="1" applyBorder="1" applyAlignment="1" applyProtection="1">
      <alignment horizontal="center" vertical="center"/>
      <protection/>
    </xf>
    <xf numFmtId="0" fontId="44" fillId="0" borderId="22" xfId="42" applyBorder="1" applyAlignment="1" applyProtection="1" quotePrefix="1">
      <alignment horizontal="center" vertical="center" wrapText="1"/>
      <protection/>
    </xf>
    <xf numFmtId="0" fontId="0" fillId="38" borderId="0" xfId="0" applyFill="1" applyAlignment="1">
      <alignment/>
    </xf>
    <xf numFmtId="0" fontId="0" fillId="38" borderId="0" xfId="0" applyFill="1" applyAlignment="1">
      <alignment wrapText="1"/>
    </xf>
    <xf numFmtId="0" fontId="0" fillId="38" borderId="0" xfId="0" applyFont="1" applyFill="1" applyAlignment="1">
      <alignment/>
    </xf>
    <xf numFmtId="0" fontId="40" fillId="2" borderId="0" xfId="56" applyFont="1" applyFill="1" applyAlignment="1" applyProtection="1">
      <alignment vertical="center" wrapText="1"/>
      <protection/>
    </xf>
    <xf numFmtId="0" fontId="40" fillId="0" borderId="0" xfId="56" applyFont="1" applyAlignment="1" applyProtection="1">
      <alignment vertical="center" wrapText="1"/>
      <protection/>
    </xf>
    <xf numFmtId="0" fontId="40" fillId="34" borderId="0" xfId="56" applyFont="1" applyFill="1" applyAlignment="1" applyProtection="1">
      <alignment vertical="center" wrapText="1"/>
      <protection/>
    </xf>
    <xf numFmtId="0" fontId="0" fillId="0" borderId="0" xfId="0" applyFill="1" applyAlignment="1" applyProtection="1">
      <alignment/>
      <protection locked="0"/>
    </xf>
    <xf numFmtId="0" fontId="5" fillId="33" borderId="0" xfId="59" applyFont="1" applyFill="1" applyBorder="1" applyAlignment="1" applyProtection="1">
      <alignment vertical="center"/>
      <protection locked="0"/>
    </xf>
    <xf numFmtId="0" fontId="0" fillId="39" borderId="0" xfId="0" applyFill="1" applyAlignment="1">
      <alignment horizontal="left"/>
    </xf>
    <xf numFmtId="0" fontId="57" fillId="38" borderId="0" xfId="0" applyFont="1" applyFill="1" applyAlignment="1">
      <alignment wrapText="1"/>
    </xf>
    <xf numFmtId="4" fontId="5" fillId="40" borderId="22" xfId="0" applyNumberFormat="1" applyFont="1" applyFill="1" applyBorder="1" applyAlignment="1" applyProtection="1">
      <alignment horizontal="right" vertical="center" wrapText="1"/>
      <protection/>
    </xf>
    <xf numFmtId="0" fontId="0" fillId="0" borderId="36" xfId="0" applyBorder="1" applyAlignment="1">
      <alignment/>
    </xf>
    <xf numFmtId="0" fontId="5" fillId="41" borderId="22" xfId="0" applyNumberFormat="1" applyFont="1" applyFill="1" applyBorder="1" applyAlignment="1" applyProtection="1">
      <alignment horizontal="center" vertical="center" wrapText="1"/>
      <protection locked="0"/>
    </xf>
    <xf numFmtId="2" fontId="66" fillId="37" borderId="37" xfId="42" applyNumberFormat="1" applyFont="1" applyFill="1" applyBorder="1" applyAlignment="1" applyProtection="1">
      <alignment horizontal="left" vertical="center"/>
      <protection/>
    </xf>
    <xf numFmtId="2" fontId="66" fillId="37" borderId="31" xfId="42" applyNumberFormat="1" applyFont="1" applyFill="1" applyBorder="1" applyAlignment="1" applyProtection="1">
      <alignment horizontal="left" vertical="center"/>
      <protection/>
    </xf>
    <xf numFmtId="4" fontId="5" fillId="42" borderId="37" xfId="0" applyNumberFormat="1" applyFont="1" applyFill="1" applyBorder="1" applyAlignment="1" applyProtection="1">
      <alignment horizontal="right" vertical="center" wrapText="1"/>
      <protection locked="0"/>
    </xf>
    <xf numFmtId="2" fontId="12" fillId="0" borderId="38" xfId="54" applyNumberFormat="1" applyFont="1" applyFill="1" applyBorder="1" applyAlignment="1" applyProtection="1">
      <alignment vertical="center" wrapText="1"/>
      <protection/>
    </xf>
    <xf numFmtId="0" fontId="0" fillId="0" borderId="26" xfId="0" applyFont="1" applyBorder="1" applyAlignment="1">
      <alignment/>
    </xf>
    <xf numFmtId="0" fontId="0" fillId="43" borderId="0" xfId="0" applyFont="1" applyFill="1" applyAlignment="1">
      <alignment/>
    </xf>
    <xf numFmtId="0" fontId="48" fillId="0" borderId="0" xfId="0" applyFont="1" applyAlignment="1">
      <alignment/>
    </xf>
    <xf numFmtId="0" fontId="48" fillId="0" borderId="11" xfId="0" applyFont="1" applyBorder="1" applyAlignment="1">
      <alignment/>
    </xf>
    <xf numFmtId="4" fontId="6" fillId="40" borderId="22" xfId="0" applyNumberFormat="1" applyFont="1" applyFill="1" applyBorder="1" applyAlignment="1" applyProtection="1">
      <alignment horizontal="right" vertical="center" wrapText="1"/>
      <protection/>
    </xf>
    <xf numFmtId="0" fontId="6" fillId="0" borderId="39" xfId="0" applyNumberFormat="1" applyFont="1" applyBorder="1" applyAlignment="1" applyProtection="1">
      <alignment vertical="center" wrapText="1"/>
      <protection/>
    </xf>
    <xf numFmtId="0" fontId="48" fillId="0" borderId="17" xfId="0" applyFont="1" applyBorder="1" applyAlignment="1">
      <alignment/>
    </xf>
    <xf numFmtId="0" fontId="40" fillId="43" borderId="0" xfId="0" applyFont="1" applyFill="1" applyAlignment="1">
      <alignment/>
    </xf>
    <xf numFmtId="0" fontId="49" fillId="43" borderId="0" xfId="0" applyFont="1" applyFill="1" applyAlignment="1">
      <alignment/>
    </xf>
    <xf numFmtId="0" fontId="0" fillId="43" borderId="0" xfId="0" applyFont="1" applyFill="1" applyAlignment="1">
      <alignment wrapText="1"/>
    </xf>
    <xf numFmtId="0" fontId="0" fillId="44" borderId="0" xfId="0" applyFill="1" applyAlignment="1">
      <alignment/>
    </xf>
    <xf numFmtId="0" fontId="0" fillId="44" borderId="0" xfId="0" applyFont="1" applyFill="1" applyAlignment="1">
      <alignment/>
    </xf>
    <xf numFmtId="0" fontId="0" fillId="0" borderId="40" xfId="0" applyNumberFormat="1" applyFill="1" applyBorder="1" applyAlignment="1" applyProtection="1">
      <alignment horizontal="center" vertical="center" wrapText="1"/>
      <protection/>
    </xf>
    <xf numFmtId="49" fontId="0" fillId="0" borderId="40" xfId="0" applyNumberFormat="1" applyFill="1" applyBorder="1" applyAlignment="1" applyProtection="1">
      <alignment horizontal="left" vertical="center" wrapText="1"/>
      <protection/>
    </xf>
    <xf numFmtId="2" fontId="14" fillId="45" borderId="19" xfId="42" applyNumberFormat="1" applyFont="1" applyFill="1" applyBorder="1" applyAlignment="1" applyProtection="1">
      <alignment horizontal="center" vertical="center"/>
      <protection/>
    </xf>
    <xf numFmtId="3" fontId="5" fillId="42" borderId="21" xfId="0" applyNumberFormat="1" applyFont="1" applyFill="1" applyBorder="1" applyAlignment="1" applyProtection="1">
      <alignment horizontal="center" vertical="center" wrapText="1"/>
      <protection locked="0"/>
    </xf>
    <xf numFmtId="0" fontId="40" fillId="2" borderId="0" xfId="0" applyFont="1" applyFill="1" applyAlignment="1">
      <alignment/>
    </xf>
    <xf numFmtId="0" fontId="40" fillId="0" borderId="0" xfId="0" applyFont="1" applyAlignment="1">
      <alignment/>
    </xf>
    <xf numFmtId="0" fontId="49" fillId="2" borderId="0" xfId="0" applyFont="1" applyFill="1" applyAlignment="1">
      <alignment/>
    </xf>
    <xf numFmtId="0" fontId="5" fillId="0" borderId="0" xfId="58" applyFont="1" applyProtection="1">
      <alignment/>
      <protection/>
    </xf>
    <xf numFmtId="49" fontId="11" fillId="0" borderId="0" xfId="0" applyNumberFormat="1" applyFont="1" applyBorder="1" applyAlignment="1" applyProtection="1">
      <alignment vertical="top" wrapText="1"/>
      <protection/>
    </xf>
    <xf numFmtId="0" fontId="5" fillId="0" borderId="0" xfId="58" applyFont="1" applyAlignment="1" applyProtection="1">
      <alignment wrapText="1"/>
      <protection/>
    </xf>
    <xf numFmtId="0" fontId="11" fillId="5" borderId="0" xfId="0" applyNumberFormat="1" applyFont="1" applyFill="1" applyBorder="1" applyAlignment="1" applyProtection="1">
      <alignment vertical="top" wrapText="1"/>
      <protection/>
    </xf>
    <xf numFmtId="0" fontId="0" fillId="5" borderId="0" xfId="58" applyFont="1" applyFill="1" applyProtection="1">
      <alignment/>
      <protection/>
    </xf>
    <xf numFmtId="49" fontId="11" fillId="5" borderId="0" xfId="0" applyNumberFormat="1" applyFont="1" applyFill="1" applyBorder="1" applyAlignment="1" applyProtection="1">
      <alignment vertical="top" wrapText="1"/>
      <protection/>
    </xf>
    <xf numFmtId="0" fontId="6" fillId="10" borderId="22" xfId="58" applyFont="1" applyFill="1" applyBorder="1" applyAlignment="1" applyProtection="1">
      <alignment horizontal="center" wrapText="1"/>
      <protection/>
    </xf>
    <xf numFmtId="0" fontId="6" fillId="8" borderId="0" xfId="58" applyFont="1" applyFill="1" applyBorder="1" applyAlignment="1" applyProtection="1">
      <alignment horizontal="center"/>
      <protection/>
    </xf>
    <xf numFmtId="49" fontId="11" fillId="5" borderId="22" xfId="0" applyNumberFormat="1" applyFont="1" applyFill="1" applyBorder="1" applyAlignment="1" applyProtection="1">
      <alignment vertical="top" wrapText="1"/>
      <protection/>
    </xf>
    <xf numFmtId="0" fontId="0" fillId="5" borderId="22" xfId="58" applyFont="1" applyFill="1" applyBorder="1" applyProtection="1">
      <alignment/>
      <protection/>
    </xf>
    <xf numFmtId="0" fontId="11" fillId="5" borderId="22" xfId="0" applyNumberFormat="1" applyFont="1" applyFill="1" applyBorder="1" applyAlignment="1" applyProtection="1">
      <alignment vertical="top" wrapText="1"/>
      <protection/>
    </xf>
    <xf numFmtId="0" fontId="6" fillId="33" borderId="41" xfId="0" applyNumberFormat="1" applyFont="1" applyFill="1" applyBorder="1" applyAlignment="1" applyProtection="1">
      <alignment horizontal="center" vertical="center" wrapText="1"/>
      <protection/>
    </xf>
    <xf numFmtId="0" fontId="48" fillId="0" borderId="0" xfId="0" applyFont="1" applyFill="1" applyAlignment="1">
      <alignment/>
    </xf>
    <xf numFmtId="0" fontId="48" fillId="0" borderId="11" xfId="0" applyFont="1" applyFill="1" applyBorder="1" applyAlignment="1">
      <alignment/>
    </xf>
    <xf numFmtId="49"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4"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0" fillId="0" borderId="17" xfId="0" applyFill="1" applyBorder="1" applyAlignment="1">
      <alignment/>
    </xf>
    <xf numFmtId="0" fontId="1" fillId="0" borderId="22" xfId="0" applyNumberFormat="1" applyFont="1" applyBorder="1" applyAlignment="1" applyProtection="1">
      <alignment horizontal="left" vertical="center" wrapText="1" indent="2"/>
      <protection/>
    </xf>
    <xf numFmtId="0" fontId="12" fillId="0" borderId="22" xfId="0" applyNumberFormat="1" applyFont="1" applyBorder="1" applyAlignment="1" applyProtection="1">
      <alignment horizontal="left" vertical="center" wrapText="1" indent="1"/>
      <protection/>
    </xf>
    <xf numFmtId="0" fontId="12" fillId="0" borderId="22" xfId="0" applyNumberFormat="1" applyFont="1" applyBorder="1" applyAlignment="1" applyProtection="1">
      <alignment vertical="center" wrapText="1"/>
      <protection/>
    </xf>
    <xf numFmtId="0" fontId="1" fillId="0" borderId="22" xfId="0" applyNumberFormat="1" applyFont="1" applyBorder="1" applyAlignment="1" applyProtection="1">
      <alignment horizontal="left" vertical="center" wrapText="1" indent="1"/>
      <protection/>
    </xf>
    <xf numFmtId="49" fontId="12" fillId="0" borderId="42"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protection/>
    </xf>
    <xf numFmtId="49" fontId="6" fillId="0" borderId="43" xfId="0" applyNumberFormat="1" applyFont="1" applyBorder="1" applyAlignment="1" applyProtection="1">
      <alignment horizontal="center" vertical="center" wrapText="1"/>
      <protection/>
    </xf>
    <xf numFmtId="0" fontId="12" fillId="0" borderId="41" xfId="0" applyNumberFormat="1" applyFont="1" applyBorder="1" applyAlignment="1" applyProtection="1">
      <alignment vertical="center" wrapText="1"/>
      <protection/>
    </xf>
    <xf numFmtId="4" fontId="6" fillId="40" borderId="41" xfId="0" applyNumberFormat="1" applyFont="1" applyFill="1" applyBorder="1" applyAlignment="1" applyProtection="1">
      <alignment horizontal="right" vertical="center" wrapText="1"/>
      <protection/>
    </xf>
    <xf numFmtId="49" fontId="12" fillId="0" borderId="44" xfId="0" applyNumberFormat="1" applyFont="1" applyBorder="1" applyAlignment="1" applyProtection="1">
      <alignment horizontal="center" vertical="center"/>
      <protection/>
    </xf>
    <xf numFmtId="4" fontId="10" fillId="37" borderId="45" xfId="42" applyNumberFormat="1" applyFont="1" applyFill="1" applyBorder="1" applyAlignment="1" applyProtection="1">
      <alignment horizontal="center" vertical="center"/>
      <protection/>
    </xf>
    <xf numFmtId="4" fontId="10" fillId="37" borderId="46" xfId="42" applyNumberFormat="1" applyFont="1" applyFill="1" applyBorder="1" applyAlignment="1" applyProtection="1">
      <alignment horizontal="center" vertical="center"/>
      <protection/>
    </xf>
    <xf numFmtId="4" fontId="10" fillId="37" borderId="0" xfId="42" applyNumberFormat="1" applyFont="1" applyFill="1" applyBorder="1" applyAlignment="1" applyProtection="1">
      <alignment horizontal="center" vertical="center"/>
      <protection/>
    </xf>
    <xf numFmtId="4" fontId="10" fillId="37" borderId="27" xfId="42" applyNumberFormat="1" applyFont="1" applyFill="1" applyBorder="1" applyAlignment="1" applyProtection="1">
      <alignment horizontal="center" vertical="center"/>
      <protection/>
    </xf>
    <xf numFmtId="0" fontId="1" fillId="0" borderId="42" xfId="54" applyNumberFormat="1" applyFont="1" applyBorder="1" applyAlignment="1" applyProtection="1">
      <alignment horizontal="center" vertical="center"/>
      <protection/>
    </xf>
    <xf numFmtId="4" fontId="6" fillId="40" borderId="47" xfId="0" applyNumberFormat="1" applyFont="1" applyFill="1" applyBorder="1" applyAlignment="1" applyProtection="1">
      <alignment horizontal="right" vertical="center" wrapText="1"/>
      <protection/>
    </xf>
    <xf numFmtId="0" fontId="12" fillId="0" borderId="48" xfId="0" applyNumberFormat="1" applyFont="1" applyBorder="1" applyAlignment="1" applyProtection="1">
      <alignment vertical="center" wrapText="1"/>
      <protection/>
    </xf>
    <xf numFmtId="4" fontId="6" fillId="40" borderId="48" xfId="0" applyNumberFormat="1" applyFont="1" applyFill="1" applyBorder="1" applyAlignment="1" applyProtection="1">
      <alignment horizontal="right" vertical="center" wrapText="1"/>
      <protection/>
    </xf>
    <xf numFmtId="4" fontId="6" fillId="40" borderId="49" xfId="0" applyNumberFormat="1" applyFont="1" applyFill="1" applyBorder="1" applyAlignment="1" applyProtection="1">
      <alignment horizontal="right" vertical="center" wrapText="1"/>
      <protection/>
    </xf>
    <xf numFmtId="4" fontId="6" fillId="40" borderId="50" xfId="0" applyNumberFormat="1" applyFont="1" applyFill="1" applyBorder="1" applyAlignment="1" applyProtection="1">
      <alignment horizontal="right" vertical="center" wrapText="1"/>
      <protection/>
    </xf>
    <xf numFmtId="2" fontId="66" fillId="37" borderId="31" xfId="42" applyNumberFormat="1" applyFont="1" applyFill="1" applyBorder="1" applyAlignment="1" applyProtection="1">
      <alignment horizontal="left" vertical="top" wrapText="1" indent="2"/>
      <protection/>
    </xf>
    <xf numFmtId="0" fontId="1" fillId="41" borderId="22" xfId="54" applyFont="1" applyFill="1" applyBorder="1" applyAlignment="1" applyProtection="1">
      <alignment horizontal="left" vertical="center" wrapText="1" indent="2"/>
      <protection locked="0"/>
    </xf>
    <xf numFmtId="4" fontId="5" fillId="40" borderId="50" xfId="0" applyNumberFormat="1" applyFont="1" applyFill="1" applyBorder="1" applyAlignment="1" applyProtection="1">
      <alignment horizontal="right" vertical="center" wrapText="1"/>
      <protection/>
    </xf>
    <xf numFmtId="0" fontId="1" fillId="41" borderId="22" xfId="54" applyFont="1" applyFill="1" applyBorder="1" applyAlignment="1" applyProtection="1">
      <alignment horizontal="left" vertical="center" wrapText="1" indent="3"/>
      <protection locked="0"/>
    </xf>
    <xf numFmtId="2" fontId="66" fillId="37" borderId="31" xfId="42" applyNumberFormat="1" applyFont="1" applyFill="1" applyBorder="1" applyAlignment="1" applyProtection="1">
      <alignment horizontal="left" vertical="top" wrapText="1" indent="3"/>
      <protection/>
    </xf>
    <xf numFmtId="0" fontId="67" fillId="0" borderId="0" xfId="42" applyFont="1" applyAlignment="1" applyProtection="1">
      <alignment horizontal="center"/>
      <protection/>
    </xf>
    <xf numFmtId="0" fontId="6" fillId="0" borderId="41" xfId="0" applyNumberFormat="1" applyFont="1" applyBorder="1" applyAlignment="1" applyProtection="1">
      <alignment horizontal="center" vertical="center" wrapText="1"/>
      <protection/>
    </xf>
    <xf numFmtId="0" fontId="40" fillId="33" borderId="51" xfId="60" applyNumberFormat="1" applyFont="1" applyFill="1" applyBorder="1" applyAlignment="1" applyProtection="1">
      <alignment horizontal="center" vertical="center"/>
      <protection/>
    </xf>
    <xf numFmtId="0" fontId="0" fillId="0" borderId="40" xfId="0" applyNumberFormat="1" applyFont="1" applyFill="1" applyBorder="1" applyAlignment="1" applyProtection="1">
      <alignment horizontal="center" vertical="center" wrapText="1"/>
      <protection/>
    </xf>
    <xf numFmtId="49" fontId="0" fillId="0" borderId="40" xfId="0" applyNumberFormat="1" applyFill="1" applyBorder="1" applyAlignment="1" applyProtection="1">
      <alignment horizontal="center" vertical="center" wrapText="1"/>
      <protection/>
    </xf>
    <xf numFmtId="49" fontId="0" fillId="0" borderId="40" xfId="0" applyNumberFormat="1" applyFont="1" applyFill="1" applyBorder="1" applyAlignment="1" applyProtection="1">
      <alignment horizontal="center" vertical="center" wrapText="1"/>
      <protection/>
    </xf>
    <xf numFmtId="2" fontId="0" fillId="0" borderId="40" xfId="0" applyNumberFormat="1" applyFont="1" applyFill="1" applyBorder="1" applyAlignment="1" applyProtection="1">
      <alignment horizontal="center" vertical="center" wrapText="1"/>
      <protection/>
    </xf>
    <xf numFmtId="0" fontId="66" fillId="0" borderId="40" xfId="42" applyNumberFormat="1" applyFont="1" applyFill="1" applyBorder="1" applyAlignment="1" applyProtection="1">
      <alignment horizontal="center" vertical="center" wrapText="1"/>
      <protection/>
    </xf>
    <xf numFmtId="0" fontId="6" fillId="0" borderId="41" xfId="0" applyNumberFormat="1" applyFont="1" applyBorder="1" applyAlignment="1" applyProtection="1">
      <alignment vertical="center" wrapText="1"/>
      <protection/>
    </xf>
    <xf numFmtId="0" fontId="6" fillId="0" borderId="52" xfId="0" applyNumberFormat="1" applyFont="1" applyBorder="1" applyAlignment="1" applyProtection="1">
      <alignment vertical="center" wrapText="1"/>
      <protection/>
    </xf>
    <xf numFmtId="0" fontId="6" fillId="0" borderId="47" xfId="0" applyNumberFormat="1" applyFont="1" applyBorder="1" applyAlignment="1" applyProtection="1">
      <alignment horizontal="center" vertical="center" wrapText="1"/>
      <protection/>
    </xf>
    <xf numFmtId="4" fontId="6" fillId="40" borderId="53" xfId="0" applyNumberFormat="1" applyFont="1" applyFill="1" applyBorder="1" applyAlignment="1" applyProtection="1">
      <alignment horizontal="right" vertical="center" wrapText="1"/>
      <protection/>
    </xf>
    <xf numFmtId="2" fontId="12" fillId="0" borderId="22" xfId="54" applyNumberFormat="1" applyFont="1" applyFill="1" applyBorder="1" applyAlignment="1" applyProtection="1">
      <alignment vertical="center" wrapText="1"/>
      <protection/>
    </xf>
    <xf numFmtId="4" fontId="5" fillId="40" borderId="37" xfId="0" applyNumberFormat="1" applyFont="1" applyFill="1" applyBorder="1" applyAlignment="1" applyProtection="1">
      <alignment horizontal="right" vertical="center" wrapText="1"/>
      <protection/>
    </xf>
    <xf numFmtId="2" fontId="12" fillId="0" borderId="0" xfId="54" applyNumberFormat="1" applyFont="1" applyFill="1" applyBorder="1" applyAlignment="1" applyProtection="1">
      <alignment horizontal="center" vertical="center" wrapText="1"/>
      <protection/>
    </xf>
    <xf numFmtId="0" fontId="0" fillId="0" borderId="27" xfId="0" applyFont="1" applyBorder="1" applyAlignment="1" applyProtection="1">
      <alignment/>
      <protection/>
    </xf>
    <xf numFmtId="0" fontId="1" fillId="0" borderId="54" xfId="0" applyNumberFormat="1" applyFont="1" applyBorder="1" applyAlignment="1" applyProtection="1">
      <alignment/>
      <protection/>
    </xf>
    <xf numFmtId="0" fontId="5" fillId="33" borderId="54" xfId="63" applyNumberFormat="1" applyFont="1" applyFill="1" applyBorder="1" applyProtection="1">
      <alignment/>
      <protection/>
    </xf>
    <xf numFmtId="0" fontId="5" fillId="33" borderId="54" xfId="63" applyFont="1" applyFill="1" applyBorder="1" applyAlignment="1" applyProtection="1">
      <alignment vertical="center"/>
      <protection/>
    </xf>
    <xf numFmtId="0" fontId="5" fillId="33" borderId="54" xfId="63" applyFont="1" applyFill="1" applyBorder="1" applyProtection="1">
      <alignment/>
      <protection/>
    </xf>
    <xf numFmtId="0" fontId="40" fillId="43" borderId="0" xfId="0" applyFont="1" applyFill="1" applyAlignment="1">
      <alignment horizontal="right"/>
    </xf>
    <xf numFmtId="2" fontId="40" fillId="43" borderId="0" xfId="0" applyNumberFormat="1" applyFont="1" applyFill="1" applyAlignment="1">
      <alignment horizontal="right"/>
    </xf>
    <xf numFmtId="49" fontId="40" fillId="43" borderId="0" xfId="0" applyNumberFormat="1" applyFont="1" applyFill="1" applyAlignment="1">
      <alignment horizontal="right"/>
    </xf>
    <xf numFmtId="4" fontId="6" fillId="40" borderId="55" xfId="0" applyNumberFormat="1" applyFont="1" applyFill="1" applyBorder="1" applyAlignment="1" applyProtection="1">
      <alignment horizontal="right" vertical="center" wrapText="1"/>
      <protection/>
    </xf>
    <xf numFmtId="4" fontId="6" fillId="40" borderId="37" xfId="0" applyNumberFormat="1" applyFont="1" applyFill="1" applyBorder="1" applyAlignment="1" applyProtection="1">
      <alignment horizontal="right" vertical="center" wrapText="1"/>
      <protection/>
    </xf>
    <xf numFmtId="4" fontId="6" fillId="40" borderId="39" xfId="0" applyNumberFormat="1" applyFont="1" applyFill="1" applyBorder="1" applyAlignment="1" applyProtection="1">
      <alignment horizontal="right" vertical="center" wrapText="1"/>
      <protection/>
    </xf>
    <xf numFmtId="0" fontId="9" fillId="0" borderId="29" xfId="62" applyFont="1" applyBorder="1" applyAlignment="1" applyProtection="1">
      <alignment horizontal="center" vertical="center" wrapText="1"/>
      <protection/>
    </xf>
    <xf numFmtId="0" fontId="6" fillId="0" borderId="47" xfId="0" applyNumberFormat="1" applyFont="1" applyBorder="1" applyAlignment="1" applyProtection="1">
      <alignment vertical="center" wrapText="1"/>
      <protection/>
    </xf>
    <xf numFmtId="4" fontId="6" fillId="40" borderId="56" xfId="0" applyNumberFormat="1" applyFont="1" applyFill="1" applyBorder="1" applyAlignment="1" applyProtection="1">
      <alignment horizontal="right" vertical="center" wrapText="1"/>
      <protection/>
    </xf>
    <xf numFmtId="4" fontId="6" fillId="40" borderId="31" xfId="0" applyNumberFormat="1" applyFont="1" applyFill="1" applyBorder="1" applyAlignment="1" applyProtection="1">
      <alignment horizontal="right" vertical="center" wrapText="1"/>
      <protection/>
    </xf>
    <xf numFmtId="4" fontId="6" fillId="40" borderId="44" xfId="0" applyNumberFormat="1" applyFont="1" applyFill="1" applyBorder="1" applyAlignment="1" applyProtection="1">
      <alignment horizontal="right" vertical="center" wrapText="1"/>
      <protection/>
    </xf>
    <xf numFmtId="4" fontId="6" fillId="40" borderId="42" xfId="0" applyNumberFormat="1" applyFont="1" applyFill="1" applyBorder="1" applyAlignment="1" applyProtection="1">
      <alignment horizontal="right" vertical="center" wrapText="1"/>
      <protection/>
    </xf>
    <xf numFmtId="4" fontId="5" fillId="40" borderId="42" xfId="0" applyNumberFormat="1" applyFont="1" applyFill="1" applyBorder="1" applyAlignment="1" applyProtection="1">
      <alignment horizontal="right" vertical="center" wrapText="1"/>
      <protection/>
    </xf>
    <xf numFmtId="4" fontId="10" fillId="37" borderId="26" xfId="42" applyNumberFormat="1" applyFont="1" applyFill="1" applyBorder="1" applyAlignment="1" applyProtection="1">
      <alignment horizontal="center" vertical="center"/>
      <protection/>
    </xf>
    <xf numFmtId="4" fontId="6" fillId="40" borderId="32" xfId="0" applyNumberFormat="1" applyFont="1" applyFill="1" applyBorder="1" applyAlignment="1" applyProtection="1">
      <alignment horizontal="right" vertical="center" wrapText="1"/>
      <protection/>
    </xf>
    <xf numFmtId="4" fontId="10" fillId="37" borderId="57" xfId="42" applyNumberFormat="1" applyFont="1" applyFill="1" applyBorder="1" applyAlignment="1" applyProtection="1">
      <alignment horizontal="center" vertical="center"/>
      <protection/>
    </xf>
    <xf numFmtId="4" fontId="6" fillId="40" borderId="43" xfId="0" applyNumberFormat="1" applyFont="1" applyFill="1" applyBorder="1" applyAlignment="1" applyProtection="1">
      <alignment horizontal="right" vertical="center" wrapText="1"/>
      <protection/>
    </xf>
    <xf numFmtId="0" fontId="6" fillId="0" borderId="0" xfId="59" applyFont="1" applyFill="1" applyBorder="1" applyAlignment="1" applyProtection="1">
      <alignment vertical="center" wrapText="1"/>
      <protection locked="0"/>
    </xf>
    <xf numFmtId="0" fontId="5" fillId="0" borderId="0" xfId="59" applyFont="1" applyFill="1" applyBorder="1" applyAlignment="1" applyProtection="1">
      <alignment vertical="center" wrapText="1"/>
      <protection locked="0"/>
    </xf>
    <xf numFmtId="0" fontId="0" fillId="0" borderId="0" xfId="59" applyNumberFormat="1" applyFont="1" applyFill="1" applyBorder="1" applyAlignment="1" applyProtection="1">
      <alignment vertical="center"/>
      <protection locked="0"/>
    </xf>
    <xf numFmtId="0" fontId="5" fillId="0" borderId="0" xfId="59" applyFont="1" applyFill="1" applyBorder="1" applyAlignment="1" applyProtection="1">
      <alignment vertical="center"/>
      <protection locked="0"/>
    </xf>
    <xf numFmtId="0" fontId="0" fillId="0" borderId="0" xfId="0" applyFill="1" applyBorder="1" applyAlignment="1" applyProtection="1">
      <alignment/>
      <protection locked="0"/>
    </xf>
    <xf numFmtId="2" fontId="12" fillId="0" borderId="22" xfId="54" applyNumberFormat="1" applyFont="1" applyFill="1" applyBorder="1" applyAlignment="1" applyProtection="1">
      <alignment horizontal="center" vertical="center" wrapText="1"/>
      <protection/>
    </xf>
    <xf numFmtId="2" fontId="12" fillId="0" borderId="58" xfId="54" applyNumberFormat="1" applyFont="1" applyFill="1" applyBorder="1" applyAlignment="1" applyProtection="1">
      <alignment vertical="center" wrapText="1"/>
      <protection/>
    </xf>
    <xf numFmtId="2" fontId="66" fillId="37" borderId="56" xfId="42" applyNumberFormat="1" applyFont="1" applyFill="1" applyBorder="1" applyAlignment="1" applyProtection="1">
      <alignment horizontal="left" vertical="center"/>
      <protection/>
    </xf>
    <xf numFmtId="0" fontId="0" fillId="0" borderId="59" xfId="0" applyBorder="1" applyAlignment="1">
      <alignment/>
    </xf>
    <xf numFmtId="49" fontId="6" fillId="33" borderId="19" xfId="0" applyNumberFormat="1" applyFont="1" applyFill="1" applyBorder="1" applyAlignment="1" applyProtection="1">
      <alignment horizontal="center" vertical="center" wrapText="1"/>
      <protection/>
    </xf>
    <xf numFmtId="49" fontId="6" fillId="33" borderId="20" xfId="0" applyNumberFormat="1" applyFont="1" applyFill="1" applyBorder="1" applyAlignment="1" applyProtection="1">
      <alignment horizontal="center" vertical="center" wrapText="1"/>
      <protection/>
    </xf>
    <xf numFmtId="0" fontId="6" fillId="0" borderId="21" xfId="0" applyNumberFormat="1" applyFont="1" applyBorder="1" applyAlignment="1" applyProtection="1">
      <alignment horizontal="center" vertical="center" wrapText="1"/>
      <protection/>
    </xf>
    <xf numFmtId="49" fontId="12" fillId="0" borderId="60" xfId="0" applyNumberFormat="1" applyFont="1" applyFill="1" applyBorder="1" applyAlignment="1" applyProtection="1">
      <alignment horizontal="center" vertical="center"/>
      <protection/>
    </xf>
    <xf numFmtId="0" fontId="12" fillId="0" borderId="61" xfId="0" applyNumberFormat="1" applyFont="1" applyFill="1" applyBorder="1" applyAlignment="1" applyProtection="1">
      <alignment vertical="center" wrapText="1"/>
      <protection/>
    </xf>
    <xf numFmtId="4" fontId="6" fillId="0" borderId="61" xfId="0" applyNumberFormat="1" applyFont="1" applyFill="1" applyBorder="1" applyAlignment="1" applyProtection="1">
      <alignment horizontal="right" vertical="center" wrapText="1"/>
      <protection/>
    </xf>
    <xf numFmtId="4" fontId="6" fillId="0" borderId="62" xfId="0" applyNumberFormat="1" applyFont="1" applyFill="1" applyBorder="1" applyAlignment="1" applyProtection="1">
      <alignment horizontal="right" vertical="center" wrapText="1"/>
      <protection/>
    </xf>
    <xf numFmtId="49" fontId="12" fillId="0" borderId="35" xfId="0" applyNumberFormat="1" applyFont="1" applyFill="1" applyBorder="1" applyAlignment="1" applyProtection="1">
      <alignment horizontal="center" vertical="center"/>
      <protection/>
    </xf>
    <xf numFmtId="0" fontId="12" fillId="0" borderId="31" xfId="0" applyNumberFormat="1" applyFont="1" applyFill="1" applyBorder="1" applyAlignment="1" applyProtection="1">
      <alignment vertical="center" wrapText="1"/>
      <protection/>
    </xf>
    <xf numFmtId="4" fontId="6" fillId="0" borderId="31" xfId="0" applyNumberFormat="1" applyFont="1" applyFill="1" applyBorder="1" applyAlignment="1" applyProtection="1">
      <alignment horizontal="right" vertical="center" wrapText="1"/>
      <protection/>
    </xf>
    <xf numFmtId="4" fontId="6" fillId="0" borderId="32" xfId="0" applyNumberFormat="1" applyFont="1" applyFill="1" applyBorder="1" applyAlignment="1" applyProtection="1">
      <alignment horizontal="right" vertical="center" wrapText="1"/>
      <protection/>
    </xf>
    <xf numFmtId="49" fontId="12" fillId="0" borderId="63" xfId="0" applyNumberFormat="1" applyFont="1" applyFill="1" applyBorder="1" applyAlignment="1" applyProtection="1">
      <alignment horizontal="center" vertical="center"/>
      <protection/>
    </xf>
    <xf numFmtId="4" fontId="6" fillId="0" borderId="64" xfId="0" applyNumberFormat="1" applyFont="1" applyFill="1" applyBorder="1" applyAlignment="1" applyProtection="1">
      <alignment horizontal="right" vertical="center" wrapText="1"/>
      <protection/>
    </xf>
    <xf numFmtId="4" fontId="6" fillId="0" borderId="65" xfId="0" applyNumberFormat="1" applyFont="1" applyFill="1" applyBorder="1" applyAlignment="1" applyProtection="1">
      <alignment horizontal="right" vertical="center" wrapText="1"/>
      <protection/>
    </xf>
    <xf numFmtId="0" fontId="12" fillId="0" borderId="42" xfId="0" applyNumberFormat="1" applyFont="1" applyFill="1" applyBorder="1" applyAlignment="1" applyProtection="1">
      <alignment horizontal="center" vertical="center"/>
      <protection/>
    </xf>
    <xf numFmtId="4" fontId="0" fillId="40" borderId="22" xfId="0" applyNumberFormat="1" applyFill="1" applyBorder="1" applyAlignment="1" applyProtection="1">
      <alignment vertical="center" wrapText="1"/>
      <protection/>
    </xf>
    <xf numFmtId="4" fontId="0" fillId="40" borderId="22" xfId="0" applyNumberFormat="1" applyFill="1" applyBorder="1" applyAlignment="1" applyProtection="1">
      <alignment horizontal="right" vertical="center" wrapText="1"/>
      <protection/>
    </xf>
    <xf numFmtId="0" fontId="0" fillId="40" borderId="22" xfId="0" applyNumberFormat="1" applyFill="1" applyBorder="1" applyAlignment="1" applyProtection="1">
      <alignment horizontal="center" vertical="center" wrapText="1"/>
      <protection/>
    </xf>
    <xf numFmtId="0" fontId="57" fillId="0" borderId="0" xfId="0" applyFont="1" applyAlignment="1">
      <alignment/>
    </xf>
    <xf numFmtId="0" fontId="57" fillId="2" borderId="0" xfId="0" applyFont="1" applyFill="1" applyAlignment="1">
      <alignment/>
    </xf>
    <xf numFmtId="4" fontId="5" fillId="42" borderId="22" xfId="0" applyNumberFormat="1" applyFont="1" applyFill="1" applyBorder="1" applyAlignment="1" applyProtection="1">
      <alignment horizontal="right" vertical="center" wrapText="1"/>
      <protection/>
    </xf>
    <xf numFmtId="4" fontId="5" fillId="42" borderId="50" xfId="0" applyNumberFormat="1" applyFont="1" applyFill="1" applyBorder="1" applyAlignment="1" applyProtection="1">
      <alignment horizontal="right" vertical="center" wrapText="1"/>
      <protection/>
    </xf>
    <xf numFmtId="49" fontId="0" fillId="33" borderId="66" xfId="0" applyNumberFormat="1" applyFont="1" applyFill="1" applyBorder="1" applyAlignment="1" applyProtection="1">
      <alignment horizontal="left" vertical="center" wrapText="1"/>
      <protection/>
    </xf>
    <xf numFmtId="49" fontId="0" fillId="33" borderId="22" xfId="0" applyNumberFormat="1" applyFont="1" applyFill="1" applyBorder="1" applyAlignment="1" applyProtection="1">
      <alignment horizontal="left" vertical="center" wrapText="1" indent="1"/>
      <protection/>
    </xf>
    <xf numFmtId="49" fontId="0" fillId="42" borderId="67" xfId="0" applyNumberFormat="1" applyFont="1" applyFill="1" applyBorder="1" applyAlignment="1" applyProtection="1">
      <alignment horizontal="center" vertical="center" wrapText="1"/>
      <protection locked="0"/>
    </xf>
    <xf numFmtId="2" fontId="0" fillId="40" borderId="67" xfId="0" applyNumberForma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left" vertical="center" wrapText="1"/>
      <protection/>
    </xf>
    <xf numFmtId="49" fontId="0" fillId="41" borderId="22" xfId="61" applyNumberFormat="1" applyFont="1" applyFill="1" applyBorder="1" applyAlignment="1" applyProtection="1">
      <alignment horizontal="left" vertical="center" wrapText="1" indent="1"/>
      <protection locked="0"/>
    </xf>
    <xf numFmtId="49" fontId="12" fillId="0" borderId="0" xfId="0" applyNumberFormat="1" applyFont="1" applyFill="1" applyBorder="1" applyAlignment="1" applyProtection="1">
      <alignment horizontal="center" vertical="center"/>
      <protection/>
    </xf>
    <xf numFmtId="49" fontId="0" fillId="33" borderId="22" xfId="0" applyNumberFormat="1" applyFill="1" applyBorder="1" applyAlignment="1" applyProtection="1">
      <alignment horizontal="left" vertical="center" wrapText="1" indent="1"/>
      <protection/>
    </xf>
    <xf numFmtId="49" fontId="0" fillId="33" borderId="68" xfId="0" applyNumberFormat="1" applyFill="1" applyBorder="1" applyAlignment="1" applyProtection="1">
      <alignment horizontal="center" vertical="center" wrapText="1"/>
      <protection/>
    </xf>
    <xf numFmtId="49" fontId="0" fillId="33" borderId="69" xfId="0" applyNumberFormat="1" applyFill="1" applyBorder="1" applyAlignment="1" applyProtection="1">
      <alignment horizontal="center" vertical="center" wrapText="1"/>
      <protection/>
    </xf>
    <xf numFmtId="0" fontId="0" fillId="2" borderId="22" xfId="0" applyFont="1" applyFill="1" applyBorder="1" applyAlignment="1">
      <alignment/>
    </xf>
    <xf numFmtId="0" fontId="11" fillId="46" borderId="0" xfId="0" applyFont="1" applyFill="1" applyAlignment="1">
      <alignment/>
    </xf>
    <xf numFmtId="49" fontId="0" fillId="42" borderId="67" xfId="0" applyNumberFormat="1" applyFill="1" applyBorder="1" applyAlignment="1" applyProtection="1">
      <alignment horizontal="center" vertical="center" wrapText="1"/>
      <protection locked="0"/>
    </xf>
    <xf numFmtId="4" fontId="0" fillId="40" borderId="70" xfId="0" applyNumberFormat="1" applyFont="1" applyFill="1" applyBorder="1" applyAlignment="1" applyProtection="1">
      <alignment horizontal="right" vertical="center" wrapText="1"/>
      <protection/>
    </xf>
    <xf numFmtId="4" fontId="0" fillId="40" borderId="22" xfId="0" applyNumberFormat="1" applyFont="1" applyFill="1" applyBorder="1" applyAlignment="1" applyProtection="1">
      <alignment horizontal="right" vertical="center" wrapText="1"/>
      <protection/>
    </xf>
    <xf numFmtId="0" fontId="6" fillId="0" borderId="39" xfId="0" applyNumberFormat="1" applyFont="1" applyBorder="1" applyAlignment="1" applyProtection="1">
      <alignment horizontal="center" vertical="center" wrapText="1"/>
      <protection/>
    </xf>
    <xf numFmtId="0" fontId="6" fillId="33" borderId="47" xfId="0" applyNumberFormat="1" applyFont="1" applyFill="1" applyBorder="1" applyAlignment="1" applyProtection="1">
      <alignment horizontal="center" vertical="center" wrapText="1"/>
      <protection/>
    </xf>
    <xf numFmtId="0" fontId="0" fillId="5" borderId="22" xfId="58" applyFont="1" applyFill="1" applyBorder="1" applyAlignment="1" applyProtection="1">
      <alignment wrapText="1"/>
      <protection/>
    </xf>
    <xf numFmtId="0" fontId="0" fillId="5" borderId="22" xfId="58" applyFont="1" applyFill="1" applyBorder="1" applyProtection="1">
      <alignment/>
      <protection/>
    </xf>
    <xf numFmtId="0" fontId="0" fillId="39" borderId="22" xfId="58" applyFont="1" applyFill="1" applyBorder="1" applyProtection="1">
      <alignment/>
      <protection/>
    </xf>
    <xf numFmtId="0" fontId="0" fillId="5" borderId="22" xfId="58" applyFont="1" applyFill="1" applyBorder="1" applyProtection="1">
      <alignment/>
      <protection/>
    </xf>
    <xf numFmtId="4" fontId="5" fillId="42" borderId="37" xfId="0" applyNumberFormat="1" applyFont="1" applyFill="1" applyBorder="1" applyAlignment="1" applyProtection="1">
      <alignment horizontal="right" vertical="center" wrapText="1"/>
      <protection/>
    </xf>
    <xf numFmtId="49" fontId="0" fillId="40" borderId="22" xfId="0" applyNumberFormat="1" applyFill="1" applyBorder="1" applyAlignment="1" applyProtection="1">
      <alignment horizontal="center" vertical="center" wrapText="1"/>
      <protection/>
    </xf>
    <xf numFmtId="49" fontId="0" fillId="40" borderId="22" xfId="0" applyNumberFormat="1" applyFill="1" applyBorder="1" applyAlignment="1" applyProtection="1">
      <alignment horizontal="center" vertical="center" wrapText="1"/>
      <protection/>
    </xf>
    <xf numFmtId="4" fontId="5" fillId="42" borderId="22" xfId="0" applyNumberFormat="1" applyFont="1" applyFill="1" applyBorder="1" applyAlignment="1" applyProtection="1">
      <alignment horizontal="right" vertical="center" wrapText="1"/>
      <protection locked="0"/>
    </xf>
    <xf numFmtId="49" fontId="12" fillId="0" borderId="42" xfId="0" applyNumberFormat="1" applyFont="1" applyFill="1" applyBorder="1" applyAlignment="1" applyProtection="1">
      <alignment horizontal="center" vertical="center"/>
      <protection/>
    </xf>
    <xf numFmtId="4" fontId="1" fillId="42" borderId="22" xfId="54" applyNumberFormat="1" applyFont="1" applyFill="1" applyBorder="1" applyAlignment="1" applyProtection="1">
      <alignment vertical="center" wrapText="1"/>
      <protection/>
    </xf>
    <xf numFmtId="4" fontId="5" fillId="40" borderId="22" xfId="0" applyNumberFormat="1" applyFont="1" applyFill="1" applyBorder="1" applyAlignment="1" applyProtection="1">
      <alignment vertical="center" wrapText="1"/>
      <protection/>
    </xf>
    <xf numFmtId="49" fontId="0" fillId="42" borderId="58" xfId="0" applyNumberFormat="1" applyFill="1" applyBorder="1" applyAlignment="1" applyProtection="1">
      <alignment horizontal="center" vertical="center" wrapText="1"/>
      <protection locked="0"/>
    </xf>
    <xf numFmtId="49" fontId="0" fillId="42" borderId="40" xfId="0" applyNumberFormat="1" applyFill="1" applyBorder="1" applyAlignment="1" applyProtection="1">
      <alignment horizontal="center" vertical="center" wrapText="1"/>
      <protection locked="0"/>
    </xf>
    <xf numFmtId="49" fontId="0" fillId="42" borderId="38" xfId="0" applyNumberFormat="1" applyFill="1" applyBorder="1" applyAlignment="1" applyProtection="1">
      <alignment horizontal="center" vertical="center" wrapText="1"/>
      <protection locked="0"/>
    </xf>
    <xf numFmtId="4" fontId="1" fillId="42" borderId="22" xfId="54" applyNumberFormat="1" applyFont="1" applyFill="1" applyBorder="1" applyAlignment="1" applyProtection="1">
      <alignment vertical="center" wrapText="1"/>
      <protection locked="0"/>
    </xf>
    <xf numFmtId="49" fontId="5" fillId="0" borderId="42" xfId="0" applyNumberFormat="1" applyFont="1" applyBorder="1" applyAlignment="1" applyProtection="1">
      <alignment horizontal="center" vertical="center" wrapText="1"/>
      <protection/>
    </xf>
    <xf numFmtId="0" fontId="5" fillId="41" borderId="22" xfId="0" applyNumberFormat="1" applyFont="1" applyFill="1" applyBorder="1" applyAlignment="1" applyProtection="1">
      <alignment horizontal="center" vertical="center" wrapText="1"/>
      <protection locked="0"/>
    </xf>
    <xf numFmtId="49" fontId="0" fillId="40" borderId="22" xfId="0" applyNumberFormat="1" applyFill="1" applyBorder="1" applyAlignment="1" applyProtection="1">
      <alignment horizontal="center" vertical="center" wrapText="1"/>
      <protection/>
    </xf>
    <xf numFmtId="49" fontId="0" fillId="40" borderId="38" xfId="0" applyNumberFormat="1" applyFill="1" applyBorder="1" applyAlignment="1" applyProtection="1">
      <alignment horizontal="center" vertical="center" wrapText="1"/>
      <protection/>
    </xf>
    <xf numFmtId="49" fontId="0" fillId="40" borderId="58" xfId="0" applyNumberFormat="1" applyFill="1" applyBorder="1" applyAlignment="1" applyProtection="1">
      <alignment horizontal="center" vertical="center" wrapText="1"/>
      <protection/>
    </xf>
    <xf numFmtId="4" fontId="1" fillId="42" borderId="58" xfId="54" applyNumberFormat="1" applyFont="1" applyFill="1" applyBorder="1" applyAlignment="1" applyProtection="1">
      <alignment horizontal="right" vertical="center" wrapText="1"/>
      <protection locked="0"/>
    </xf>
    <xf numFmtId="4" fontId="1" fillId="42" borderId="40" xfId="54" applyNumberFormat="1" applyFont="1" applyFill="1" applyBorder="1" applyAlignment="1" applyProtection="1">
      <alignment horizontal="right" vertical="center" wrapText="1"/>
      <protection locked="0"/>
    </xf>
    <xf numFmtId="4" fontId="1" fillId="42" borderId="38" xfId="54" applyNumberFormat="1" applyFont="1" applyFill="1" applyBorder="1" applyAlignment="1" applyProtection="1">
      <alignment horizontal="right" vertical="center" wrapText="1"/>
      <protection locked="0"/>
    </xf>
    <xf numFmtId="0" fontId="0" fillId="0" borderId="40" xfId="0" applyBorder="1" applyAlignment="1" applyProtection="1">
      <alignment/>
      <protection locked="0"/>
    </xf>
    <xf numFmtId="0" fontId="0" fillId="0" borderId="38" xfId="0" applyBorder="1" applyAlignment="1" applyProtection="1">
      <alignment/>
      <protection locked="0"/>
    </xf>
    <xf numFmtId="4" fontId="1" fillId="42" borderId="58" xfId="54" applyNumberFormat="1" applyFont="1" applyFill="1" applyBorder="1" applyAlignment="1" applyProtection="1">
      <alignment horizontal="right" vertical="center" wrapText="1"/>
      <protection/>
    </xf>
    <xf numFmtId="0" fontId="0" fillId="0" borderId="40" xfId="0" applyBorder="1" applyAlignment="1" applyProtection="1">
      <alignment/>
      <protection/>
    </xf>
    <xf numFmtId="0" fontId="0" fillId="0" borderId="38" xfId="0" applyBorder="1" applyAlignment="1" applyProtection="1">
      <alignment/>
      <protection/>
    </xf>
    <xf numFmtId="4" fontId="5" fillId="40" borderId="32" xfId="0" applyNumberFormat="1" applyFont="1" applyFill="1" applyBorder="1" applyAlignment="1" applyProtection="1">
      <alignment vertical="center" wrapText="1"/>
      <protection/>
    </xf>
    <xf numFmtId="0" fontId="0" fillId="35" borderId="26" xfId="55" applyNumberFormat="1" applyFont="1" applyFill="1" applyBorder="1" applyAlignment="1" applyProtection="1">
      <alignment horizontal="left" vertical="center" wrapText="1"/>
      <protection locked="0"/>
    </xf>
    <xf numFmtId="0" fontId="5" fillId="35" borderId="0" xfId="55" applyNumberFormat="1" applyFont="1" applyFill="1" applyBorder="1" applyAlignment="1" applyProtection="1">
      <alignment horizontal="left" vertical="center" wrapText="1"/>
      <protection locked="0"/>
    </xf>
    <xf numFmtId="0" fontId="5" fillId="35" borderId="27" xfId="55" applyNumberFormat="1" applyFont="1" applyFill="1" applyBorder="1" applyAlignment="1" applyProtection="1">
      <alignment horizontal="left" vertical="center" wrapText="1"/>
      <protection locked="0"/>
    </xf>
    <xf numFmtId="0" fontId="0" fillId="35" borderId="28" xfId="55" applyNumberFormat="1" applyFont="1" applyFill="1" applyBorder="1" applyAlignment="1" applyProtection="1">
      <alignment horizontal="left" vertical="center" wrapText="1"/>
      <protection locked="0"/>
    </xf>
    <xf numFmtId="0" fontId="5" fillId="35" borderId="29" xfId="55" applyNumberFormat="1" applyFont="1" applyFill="1" applyBorder="1" applyAlignment="1" applyProtection="1">
      <alignment horizontal="left" vertical="center" wrapText="1"/>
      <protection locked="0"/>
    </xf>
    <xf numFmtId="0" fontId="5" fillId="35" borderId="30" xfId="55" applyNumberFormat="1" applyFont="1" applyFill="1" applyBorder="1" applyAlignment="1" applyProtection="1">
      <alignment horizontal="left" vertical="center" wrapText="1"/>
      <protection locked="0"/>
    </xf>
    <xf numFmtId="0" fontId="0" fillId="35" borderId="23" xfId="55" applyNumberFormat="1" applyFont="1" applyFill="1" applyBorder="1" applyAlignment="1" applyProtection="1">
      <alignment horizontal="left" vertical="center" wrapText="1"/>
      <protection locked="0"/>
    </xf>
    <xf numFmtId="0" fontId="5" fillId="35" borderId="24" xfId="55" applyNumberFormat="1" applyFont="1" applyFill="1" applyBorder="1" applyAlignment="1" applyProtection="1">
      <alignment horizontal="left" vertical="center" wrapText="1"/>
      <protection locked="0"/>
    </xf>
    <xf numFmtId="0" fontId="5" fillId="35" borderId="25" xfId="55"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29" xfId="62" applyFont="1" applyFill="1" applyBorder="1" applyAlignment="1" applyProtection="1">
      <alignment horizontal="right" vertical="top" wrapText="1"/>
      <protection/>
    </xf>
    <xf numFmtId="0" fontId="48" fillId="35" borderId="23" xfId="0" applyFont="1" applyFill="1" applyBorder="1" applyAlignment="1">
      <alignment horizontal="center" wrapText="1"/>
    </xf>
    <xf numFmtId="0" fontId="48" fillId="35" borderId="24" xfId="0" applyFont="1" applyFill="1" applyBorder="1" applyAlignment="1">
      <alignment horizontal="center" wrapText="1"/>
    </xf>
    <xf numFmtId="0" fontId="48" fillId="35" borderId="25" xfId="0" applyFont="1" applyFill="1" applyBorder="1" applyAlignment="1">
      <alignment horizontal="center"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0" fillId="0" borderId="71" xfId="0" applyBorder="1" applyAlignment="1">
      <alignment horizontal="center"/>
    </xf>
    <xf numFmtId="0" fontId="6" fillId="34" borderId="0" xfId="58" applyFont="1" applyFill="1" applyBorder="1" applyAlignment="1" applyProtection="1">
      <alignment horizontal="center" vertical="center" wrapText="1"/>
      <protection/>
    </xf>
    <xf numFmtId="0" fontId="5" fillId="33" borderId="72" xfId="58" applyFont="1" applyFill="1" applyBorder="1" applyAlignment="1" applyProtection="1">
      <alignment horizontal="center" vertical="center" wrapText="1"/>
      <protection/>
    </xf>
    <xf numFmtId="0" fontId="5" fillId="33" borderId="73" xfId="58"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40" borderId="72" xfId="61" applyNumberFormat="1" applyFont="1" applyFill="1" applyBorder="1" applyAlignment="1" applyProtection="1">
      <alignment horizontal="center" vertical="center" wrapText="1"/>
      <protection/>
    </xf>
    <xf numFmtId="0" fontId="5" fillId="40" borderId="73" xfId="61" applyNumberFormat="1" applyFont="1" applyFill="1" applyBorder="1" applyAlignment="1" applyProtection="1">
      <alignment horizontal="center" vertical="center" wrapText="1"/>
      <protection/>
    </xf>
    <xf numFmtId="0" fontId="0" fillId="0" borderId="0" xfId="0" applyFont="1" applyAlignment="1">
      <alignment horizontal="right"/>
    </xf>
    <xf numFmtId="0" fontId="4" fillId="35" borderId="74" xfId="58" applyFont="1" applyFill="1" applyBorder="1" applyAlignment="1" applyProtection="1">
      <alignment horizontal="center" vertical="center" wrapText="1"/>
      <protection/>
    </xf>
    <xf numFmtId="0" fontId="4" fillId="35" borderId="34" xfId="58" applyFont="1" applyFill="1" applyBorder="1" applyAlignment="1" applyProtection="1">
      <alignment horizontal="center" vertical="center" wrapText="1"/>
      <protection/>
    </xf>
    <xf numFmtId="0" fontId="4" fillId="35" borderId="75" xfId="58" applyFont="1" applyFill="1" applyBorder="1" applyAlignment="1" applyProtection="1">
      <alignment horizontal="center" vertical="center" wrapText="1"/>
      <protection/>
    </xf>
    <xf numFmtId="0" fontId="5" fillId="42" borderId="76" xfId="61" applyNumberFormat="1" applyFont="1" applyFill="1" applyBorder="1" applyAlignment="1" applyProtection="1">
      <alignment horizontal="center" vertical="center" wrapText="1"/>
      <protection locked="0"/>
    </xf>
    <xf numFmtId="0" fontId="5" fillId="42" borderId="77" xfId="61" applyNumberFormat="1" applyFont="1" applyFill="1" applyBorder="1" applyAlignment="1" applyProtection="1">
      <alignment horizontal="center" vertical="center" wrapText="1"/>
      <protection locked="0"/>
    </xf>
    <xf numFmtId="0" fontId="5" fillId="40" borderId="76" xfId="61" applyNumberFormat="1" applyFont="1" applyFill="1" applyBorder="1" applyAlignment="1" applyProtection="1">
      <alignment horizontal="center" vertical="center" wrapText="1"/>
      <protection/>
    </xf>
    <xf numFmtId="0" fontId="5" fillId="40" borderId="77" xfId="61" applyNumberFormat="1" applyFont="1" applyFill="1" applyBorder="1" applyAlignment="1" applyProtection="1">
      <alignment horizontal="center" vertical="center" wrapText="1"/>
      <protection/>
    </xf>
    <xf numFmtId="49" fontId="5" fillId="40" borderId="76" xfId="61" applyNumberFormat="1" applyFont="1" applyFill="1" applyBorder="1" applyAlignment="1" applyProtection="1">
      <alignment horizontal="center" vertical="center" wrapText="1"/>
      <protection/>
    </xf>
    <xf numFmtId="49" fontId="5" fillId="40" borderId="77" xfId="61" applyNumberFormat="1" applyFont="1" applyFill="1" applyBorder="1" applyAlignment="1" applyProtection="1">
      <alignment horizontal="center" vertical="center" wrapText="1"/>
      <protection/>
    </xf>
    <xf numFmtId="0" fontId="6" fillId="0" borderId="10" xfId="58" applyFont="1" applyFill="1" applyBorder="1" applyAlignment="1" applyProtection="1">
      <alignment horizontal="center" vertical="center" wrapText="1"/>
      <protection/>
    </xf>
    <xf numFmtId="0" fontId="6" fillId="0" borderId="76" xfId="58" applyFont="1" applyFill="1" applyBorder="1" applyAlignment="1" applyProtection="1">
      <alignment horizontal="center" vertical="center" wrapText="1"/>
      <protection/>
    </xf>
    <xf numFmtId="0" fontId="6" fillId="0" borderId="77" xfId="58" applyFont="1" applyFill="1" applyBorder="1" applyAlignment="1" applyProtection="1">
      <alignment horizontal="center" vertical="center" wrapText="1"/>
      <protection/>
    </xf>
    <xf numFmtId="49" fontId="5" fillId="41" borderId="76" xfId="58" applyNumberFormat="1" applyFont="1" applyFill="1" applyBorder="1" applyAlignment="1" applyProtection="1">
      <alignment horizontal="center" vertical="center" wrapText="1"/>
      <protection locked="0"/>
    </xf>
    <xf numFmtId="49" fontId="5" fillId="41" borderId="77" xfId="58" applyNumberFormat="1" applyFont="1" applyFill="1" applyBorder="1" applyAlignment="1" applyProtection="1">
      <alignment horizontal="center" vertical="center" wrapText="1"/>
      <protection locked="0"/>
    </xf>
    <xf numFmtId="0" fontId="5" fillId="41" borderId="76" xfId="58" applyNumberFormat="1" applyFont="1" applyFill="1" applyBorder="1" applyAlignment="1" applyProtection="1">
      <alignment horizontal="center" vertical="center" wrapText="1"/>
      <protection locked="0"/>
    </xf>
    <xf numFmtId="173" fontId="5" fillId="41" borderId="76" xfId="61" applyNumberFormat="1" applyFont="1" applyFill="1" applyBorder="1" applyAlignment="1" applyProtection="1">
      <alignment horizontal="center" vertical="center" wrapText="1"/>
      <protection locked="0"/>
    </xf>
    <xf numFmtId="173" fontId="5" fillId="41" borderId="72" xfId="61" applyNumberFormat="1" applyFont="1" applyFill="1" applyBorder="1" applyAlignment="1" applyProtection="1">
      <alignment horizontal="center" vertical="center" wrapText="1"/>
      <protection locked="0"/>
    </xf>
    <xf numFmtId="0" fontId="5" fillId="41" borderId="78" xfId="61" applyNumberFormat="1" applyFont="1" applyFill="1" applyBorder="1" applyAlignment="1" applyProtection="1">
      <alignment horizontal="center" vertical="center" wrapText="1"/>
      <protection locked="0"/>
    </xf>
    <xf numFmtId="0" fontId="5" fillId="41" borderId="79" xfId="61" applyNumberFormat="1" applyFont="1" applyFill="1" applyBorder="1" applyAlignment="1" applyProtection="1">
      <alignment horizontal="center" vertical="center" wrapText="1"/>
      <protection locked="0"/>
    </xf>
    <xf numFmtId="0" fontId="6" fillId="33" borderId="10" xfId="58" applyFont="1" applyFill="1" applyBorder="1" applyAlignment="1" applyProtection="1">
      <alignment horizontal="center" vertical="center" wrapText="1"/>
      <protection/>
    </xf>
    <xf numFmtId="0" fontId="6" fillId="33" borderId="76" xfId="58" applyFont="1" applyFill="1" applyBorder="1" applyAlignment="1" applyProtection="1">
      <alignment horizontal="center" vertical="center" wrapText="1"/>
      <protection/>
    </xf>
    <xf numFmtId="0" fontId="6" fillId="33" borderId="77" xfId="58" applyFont="1" applyFill="1" applyBorder="1" applyAlignment="1" applyProtection="1">
      <alignment horizontal="center" vertical="center" wrapText="1"/>
      <protection/>
    </xf>
    <xf numFmtId="0" fontId="5" fillId="42" borderId="72" xfId="58" applyNumberFormat="1" applyFont="1" applyFill="1" applyBorder="1" applyAlignment="1" applyProtection="1">
      <alignment horizontal="center" vertical="center" wrapText="1"/>
      <protection locked="0"/>
    </xf>
    <xf numFmtId="0" fontId="5" fillId="42" borderId="73" xfId="58" applyNumberFormat="1" applyFont="1" applyFill="1" applyBorder="1" applyAlignment="1" applyProtection="1">
      <alignment horizontal="center" vertical="center" wrapText="1"/>
      <protection locked="0"/>
    </xf>
    <xf numFmtId="0" fontId="5" fillId="42" borderId="76" xfId="58" applyNumberFormat="1" applyFont="1" applyFill="1" applyBorder="1" applyAlignment="1" applyProtection="1">
      <alignment horizontal="center" vertical="center" wrapText="1"/>
      <protection locked="0"/>
    </xf>
    <xf numFmtId="0" fontId="5" fillId="42" borderId="77" xfId="58" applyNumberFormat="1" applyFont="1" applyFill="1" applyBorder="1" applyAlignment="1" applyProtection="1">
      <alignment horizontal="center" vertical="center" wrapText="1"/>
      <protection locked="0"/>
    </xf>
    <xf numFmtId="0" fontId="5" fillId="41" borderId="76" xfId="61" applyNumberFormat="1" applyFont="1" applyFill="1" applyBorder="1" applyAlignment="1" applyProtection="1">
      <alignment horizontal="center" vertical="center" wrapText="1"/>
      <protection locked="0"/>
    </xf>
    <xf numFmtId="0" fontId="5" fillId="41" borderId="72" xfId="61" applyNumberFormat="1" applyFont="1" applyFill="1" applyBorder="1" applyAlignment="1" applyProtection="1">
      <alignment horizontal="center" vertical="center" wrapText="1"/>
      <protection locked="0"/>
    </xf>
    <xf numFmtId="0" fontId="5" fillId="41" borderId="80" xfId="61" applyNumberFormat="1" applyFont="1" applyFill="1" applyBorder="1" applyAlignment="1" applyProtection="1">
      <alignment horizontal="center" vertical="center" wrapText="1"/>
      <protection locked="0"/>
    </xf>
    <xf numFmtId="0" fontId="5" fillId="33" borderId="0" xfId="59" applyFont="1" applyFill="1" applyBorder="1" applyAlignment="1" applyProtection="1">
      <alignment horizontal="center" vertical="center"/>
      <protection locked="0"/>
    </xf>
    <xf numFmtId="0" fontId="6" fillId="33" borderId="81" xfId="0" applyNumberFormat="1" applyFont="1" applyFill="1" applyBorder="1" applyAlignment="1" applyProtection="1">
      <alignment horizontal="center" vertical="center" wrapText="1"/>
      <protection/>
    </xf>
    <xf numFmtId="0" fontId="6" fillId="33" borderId="51" xfId="0" applyNumberFormat="1" applyFont="1" applyFill="1" applyBorder="1" applyAlignment="1" applyProtection="1">
      <alignment horizontal="center" vertical="center" wrapText="1"/>
      <protection/>
    </xf>
    <xf numFmtId="0" fontId="6" fillId="33" borderId="82" xfId="0" applyNumberFormat="1" applyFont="1" applyFill="1" applyBorder="1" applyAlignment="1" applyProtection="1">
      <alignment horizontal="center" vertical="center" wrapText="1"/>
      <protection/>
    </xf>
    <xf numFmtId="0" fontId="6" fillId="0" borderId="22" xfId="0" applyNumberFormat="1" applyFont="1" applyBorder="1" applyAlignment="1" applyProtection="1">
      <alignment horizontal="center" vertical="center" wrapText="1"/>
      <protection/>
    </xf>
    <xf numFmtId="0" fontId="6" fillId="0" borderId="41" xfId="0" applyNumberFormat="1" applyFont="1" applyBorder="1" applyAlignment="1" applyProtection="1">
      <alignment horizontal="center" vertical="center" wrapText="1"/>
      <protection/>
    </xf>
    <xf numFmtId="0" fontId="6" fillId="33" borderId="22" xfId="0" applyNumberFormat="1" applyFont="1" applyFill="1" applyBorder="1" applyAlignment="1" applyProtection="1">
      <alignment horizontal="center" vertical="center" wrapText="1"/>
      <protection/>
    </xf>
    <xf numFmtId="0" fontId="6" fillId="33" borderId="0" xfId="59" applyFont="1" applyFill="1" applyBorder="1" applyAlignment="1" applyProtection="1">
      <alignment horizontal="right" vertical="center" wrapText="1"/>
      <protection/>
    </xf>
    <xf numFmtId="0" fontId="6" fillId="33" borderId="55" xfId="0" applyNumberFormat="1" applyFont="1" applyFill="1" applyBorder="1" applyAlignment="1" applyProtection="1">
      <alignment horizontal="center" vertical="center" wrapText="1"/>
      <protection/>
    </xf>
    <xf numFmtId="0" fontId="6" fillId="33" borderId="61" xfId="0" applyNumberFormat="1" applyFont="1" applyFill="1" applyBorder="1" applyAlignment="1" applyProtection="1">
      <alignment horizontal="center" vertical="center" wrapText="1"/>
      <protection/>
    </xf>
    <xf numFmtId="0" fontId="6" fillId="33" borderId="83" xfId="0" applyNumberFormat="1" applyFont="1" applyFill="1" applyBorder="1" applyAlignment="1" applyProtection="1">
      <alignment horizontal="center" vertical="center" wrapText="1"/>
      <protection/>
    </xf>
    <xf numFmtId="0" fontId="6" fillId="33" borderId="84" xfId="0" applyNumberFormat="1" applyFont="1" applyFill="1" applyBorder="1" applyAlignment="1" applyProtection="1">
      <alignment horizontal="center" vertical="center" wrapText="1"/>
      <protection/>
    </xf>
    <xf numFmtId="0" fontId="6" fillId="33" borderId="85" xfId="0" applyNumberFormat="1" applyFont="1" applyFill="1" applyBorder="1" applyAlignment="1" applyProtection="1">
      <alignment horizontal="center" vertical="center" wrapText="1"/>
      <protection/>
    </xf>
    <xf numFmtId="0" fontId="6" fillId="33" borderId="86" xfId="0" applyNumberFormat="1" applyFont="1" applyFill="1" applyBorder="1" applyAlignment="1" applyProtection="1">
      <alignment horizontal="center" vertical="center" wrapText="1"/>
      <protection/>
    </xf>
    <xf numFmtId="0" fontId="6" fillId="33" borderId="87" xfId="0" applyNumberFormat="1" applyFont="1" applyFill="1" applyBorder="1" applyAlignment="1" applyProtection="1">
      <alignment horizontal="center" vertical="center" wrapText="1"/>
      <protection/>
    </xf>
    <xf numFmtId="0" fontId="1" fillId="0" borderId="88" xfId="0" applyNumberFormat="1" applyFont="1" applyBorder="1" applyAlignment="1" applyProtection="1">
      <alignment horizontal="left" wrapText="1"/>
      <protection/>
    </xf>
    <xf numFmtId="0" fontId="1" fillId="0" borderId="89" xfId="0" applyNumberFormat="1" applyFont="1" applyBorder="1" applyAlignment="1" applyProtection="1">
      <alignment horizontal="left" wrapText="1"/>
      <protection/>
    </xf>
    <xf numFmtId="0" fontId="68" fillId="35" borderId="23" xfId="0" applyFont="1" applyFill="1" applyBorder="1" applyAlignment="1">
      <alignment horizontal="center" vertical="center" wrapText="1"/>
    </xf>
    <xf numFmtId="0" fontId="68" fillId="35" borderId="24" xfId="0" applyFont="1" applyFill="1" applyBorder="1" applyAlignment="1">
      <alignment horizontal="center" vertical="center" wrapText="1"/>
    </xf>
    <xf numFmtId="0" fontId="68" fillId="35" borderId="25" xfId="0" applyFont="1" applyFill="1" applyBorder="1" applyAlignment="1">
      <alignment horizontal="center" vertical="center" wrapText="1"/>
    </xf>
    <xf numFmtId="0" fontId="1" fillId="0" borderId="90" xfId="0" applyNumberFormat="1" applyFont="1" applyBorder="1" applyAlignment="1" applyProtection="1">
      <alignment horizontal="left" wrapText="1"/>
      <protection/>
    </xf>
    <xf numFmtId="0" fontId="5" fillId="33" borderId="0" xfId="59" applyNumberFormat="1" applyFont="1" applyFill="1" applyBorder="1" applyAlignment="1" applyProtection="1">
      <alignment horizontal="center" vertical="center" wrapText="1"/>
      <protection locked="0"/>
    </xf>
    <xf numFmtId="0" fontId="5" fillId="33" borderId="0" xfId="59" applyNumberFormat="1" applyFont="1" applyFill="1" applyBorder="1" applyAlignment="1" applyProtection="1">
      <alignment horizontal="center" vertical="center"/>
      <protection locked="0"/>
    </xf>
    <xf numFmtId="0" fontId="69" fillId="0" borderId="71" xfId="0" applyFont="1" applyBorder="1" applyAlignment="1">
      <alignment horizontal="left" vertical="center"/>
    </xf>
    <xf numFmtId="0" fontId="5" fillId="33" borderId="0" xfId="59" applyFont="1" applyFill="1" applyBorder="1" applyAlignment="1" applyProtection="1">
      <alignment horizontal="center" vertical="center" wrapText="1"/>
      <protection locked="0"/>
    </xf>
    <xf numFmtId="0" fontId="0" fillId="0" borderId="45" xfId="59" applyNumberFormat="1" applyFont="1" applyFill="1" applyBorder="1" applyAlignment="1" applyProtection="1">
      <alignment horizontal="center" vertical="center"/>
      <protection locked="0"/>
    </xf>
    <xf numFmtId="0" fontId="0" fillId="0" borderId="31" xfId="59" applyNumberFormat="1" applyFont="1" applyFill="1" applyBorder="1" applyAlignment="1" applyProtection="1">
      <alignment horizontal="center" vertical="center"/>
      <protection locked="0"/>
    </xf>
    <xf numFmtId="0" fontId="5" fillId="33" borderId="0" xfId="59" applyFont="1" applyFill="1" applyBorder="1" applyAlignment="1" applyProtection="1">
      <alignment horizontal="center" vertical="top"/>
      <protection locked="0"/>
    </xf>
    <xf numFmtId="0" fontId="6" fillId="33" borderId="91" xfId="0" applyNumberFormat="1" applyFont="1" applyFill="1" applyBorder="1" applyAlignment="1" applyProtection="1">
      <alignment horizontal="center" vertical="center" wrapText="1"/>
      <protection/>
    </xf>
    <xf numFmtId="0" fontId="6" fillId="33" borderId="40" xfId="0" applyNumberFormat="1" applyFont="1" applyFill="1" applyBorder="1" applyAlignment="1" applyProtection="1">
      <alignment horizontal="center" vertical="center" wrapText="1"/>
      <protection/>
    </xf>
    <xf numFmtId="0" fontId="6" fillId="33" borderId="52" xfId="0" applyNumberFormat="1" applyFont="1" applyFill="1" applyBorder="1" applyAlignment="1" applyProtection="1">
      <alignment horizontal="center" vertical="center" wrapText="1"/>
      <protection/>
    </xf>
    <xf numFmtId="0" fontId="6" fillId="33" borderId="48" xfId="0" applyNumberFormat="1" applyFont="1" applyFill="1" applyBorder="1" applyAlignment="1" applyProtection="1">
      <alignment horizontal="center" vertical="center" wrapText="1"/>
      <protection/>
    </xf>
    <xf numFmtId="0" fontId="6" fillId="33" borderId="41" xfId="0" applyNumberFormat="1" applyFont="1" applyFill="1" applyBorder="1" applyAlignment="1" applyProtection="1">
      <alignment horizontal="center" vertical="center" wrapText="1"/>
      <protection/>
    </xf>
    <xf numFmtId="0" fontId="5" fillId="0" borderId="0" xfId="59" applyFont="1" applyFill="1" applyBorder="1" applyAlignment="1" applyProtection="1">
      <alignment horizontal="right" vertical="center" wrapText="1"/>
      <protection locked="0"/>
    </xf>
    <xf numFmtId="0" fontId="6" fillId="33" borderId="92" xfId="0" applyNumberFormat="1" applyFont="1" applyFill="1" applyBorder="1" applyAlignment="1" applyProtection="1">
      <alignment horizontal="center" vertical="center" wrapText="1"/>
      <protection/>
    </xf>
    <xf numFmtId="0" fontId="6" fillId="33" borderId="93" xfId="0" applyNumberFormat="1" applyFont="1" applyFill="1" applyBorder="1" applyAlignment="1" applyProtection="1">
      <alignment horizontal="center" vertical="center" wrapText="1"/>
      <protection/>
    </xf>
    <xf numFmtId="0" fontId="5" fillId="0" borderId="0" xfId="59" applyFont="1" applyFill="1" applyBorder="1" applyAlignment="1" applyProtection="1">
      <alignment horizontal="right" vertical="center"/>
      <protection locked="0"/>
    </xf>
    <xf numFmtId="0" fontId="5" fillId="0" borderId="94" xfId="59" applyFont="1" applyFill="1" applyBorder="1" applyAlignment="1" applyProtection="1">
      <alignment horizontal="right" vertical="center"/>
      <protection locked="0"/>
    </xf>
    <xf numFmtId="0" fontId="9" fillId="0" borderId="34" xfId="62" applyFont="1" applyBorder="1" applyAlignment="1" applyProtection="1">
      <alignment horizontal="center" vertical="center" wrapText="1"/>
      <protection/>
    </xf>
    <xf numFmtId="0" fontId="6" fillId="33" borderId="55" xfId="0" applyNumberFormat="1" applyFont="1" applyFill="1" applyBorder="1" applyAlignment="1" applyProtection="1">
      <alignment horizontal="center" vertical="center"/>
      <protection/>
    </xf>
    <xf numFmtId="0" fontId="6" fillId="33" borderId="61" xfId="0" applyNumberFormat="1" applyFont="1" applyFill="1" applyBorder="1" applyAlignment="1" applyProtection="1">
      <alignment horizontal="center" vertical="center"/>
      <protection/>
    </xf>
    <xf numFmtId="0" fontId="6" fillId="33" borderId="62" xfId="0" applyNumberFormat="1" applyFont="1" applyFill="1" applyBorder="1" applyAlignment="1" applyProtection="1">
      <alignment horizontal="center" vertical="center"/>
      <protection/>
    </xf>
    <xf numFmtId="0" fontId="0" fillId="0" borderId="45" xfId="59" applyNumberFormat="1" applyFont="1" applyFill="1" applyBorder="1" applyAlignment="1" applyProtection="1">
      <alignment horizontal="left" vertical="center"/>
      <protection locked="0"/>
    </xf>
    <xf numFmtId="0" fontId="0" fillId="0" borderId="31" xfId="59" applyNumberFormat="1" applyFont="1" applyFill="1" applyBorder="1" applyAlignment="1" applyProtection="1">
      <alignment horizontal="left" vertical="center"/>
      <protection locked="0"/>
    </xf>
    <xf numFmtId="0" fontId="6" fillId="33" borderId="95" xfId="0" applyNumberFormat="1" applyFont="1" applyFill="1" applyBorder="1" applyAlignment="1" applyProtection="1">
      <alignment horizontal="center" vertical="center" wrapText="1"/>
      <protection/>
    </xf>
    <xf numFmtId="0" fontId="6" fillId="33" borderId="94" xfId="0" applyNumberFormat="1" applyFont="1" applyFill="1" applyBorder="1" applyAlignment="1" applyProtection="1">
      <alignment horizontal="center" vertical="center" wrapText="1"/>
      <protection/>
    </xf>
    <xf numFmtId="0" fontId="6" fillId="33" borderId="96" xfId="0" applyNumberFormat="1" applyFont="1" applyFill="1" applyBorder="1" applyAlignment="1" applyProtection="1">
      <alignment horizontal="center" vertical="center" wrapText="1"/>
      <protection/>
    </xf>
    <xf numFmtId="0" fontId="6" fillId="33" borderId="97" xfId="0" applyNumberFormat="1" applyFont="1" applyFill="1" applyBorder="1" applyAlignment="1" applyProtection="1">
      <alignment horizontal="center" vertical="center" wrapText="1"/>
      <protection/>
    </xf>
    <xf numFmtId="0" fontId="0" fillId="0" borderId="45" xfId="59" applyNumberFormat="1" applyFont="1" applyFill="1" applyBorder="1" applyAlignment="1" applyProtection="1">
      <alignment horizontal="right" vertical="center"/>
      <protection locked="0"/>
    </xf>
    <xf numFmtId="0" fontId="0" fillId="0" borderId="31" xfId="59" applyNumberFormat="1" applyFont="1" applyFill="1" applyBorder="1" applyAlignment="1" applyProtection="1">
      <alignment horizontal="right" vertical="center"/>
      <protection locked="0"/>
    </xf>
    <xf numFmtId="0" fontId="6" fillId="0" borderId="91" xfId="0" applyNumberFormat="1" applyFont="1" applyBorder="1" applyAlignment="1" applyProtection="1">
      <alignment horizontal="center" vertical="center" wrapText="1"/>
      <protection/>
    </xf>
    <xf numFmtId="0" fontId="6" fillId="0" borderId="52" xfId="0" applyNumberFormat="1" applyFont="1" applyBorder="1" applyAlignment="1" applyProtection="1">
      <alignment horizontal="center" vertical="center" wrapText="1"/>
      <protection/>
    </xf>
    <xf numFmtId="0" fontId="6" fillId="0" borderId="48" xfId="0" applyNumberFormat="1" applyFont="1" applyBorder="1" applyAlignment="1" applyProtection="1">
      <alignment horizontal="center" vertical="center" wrapText="1"/>
      <protection/>
    </xf>
    <xf numFmtId="0" fontId="6" fillId="0" borderId="49" xfId="0" applyNumberFormat="1" applyFont="1" applyBorder="1" applyAlignment="1" applyProtection="1">
      <alignment horizontal="center" vertical="center" wrapText="1"/>
      <protection/>
    </xf>
    <xf numFmtId="49" fontId="6" fillId="33" borderId="44" xfId="0" applyNumberFormat="1" applyFont="1" applyFill="1" applyBorder="1" applyAlignment="1" applyProtection="1">
      <alignment horizontal="center" vertical="center" wrapText="1"/>
      <protection/>
    </xf>
    <xf numFmtId="49" fontId="6" fillId="33" borderId="43" xfId="0" applyNumberFormat="1" applyFont="1" applyFill="1" applyBorder="1" applyAlignment="1" applyProtection="1">
      <alignment horizontal="center" vertical="center" wrapText="1"/>
      <protection/>
    </xf>
    <xf numFmtId="49" fontId="6" fillId="33" borderId="48" xfId="0" applyNumberFormat="1" applyFont="1" applyFill="1" applyBorder="1" applyAlignment="1" applyProtection="1">
      <alignment horizontal="center" vertical="center" wrapText="1"/>
      <protection/>
    </xf>
    <xf numFmtId="49" fontId="6" fillId="33" borderId="41" xfId="0" applyNumberFormat="1" applyFont="1" applyFill="1" applyBorder="1" applyAlignment="1" applyProtection="1">
      <alignment horizontal="center" vertical="center" wrapText="1"/>
      <protection/>
    </xf>
    <xf numFmtId="0" fontId="6" fillId="0" borderId="55" xfId="0" applyNumberFormat="1" applyFont="1" applyBorder="1" applyAlignment="1" applyProtection="1">
      <alignment horizontal="center" vertical="center"/>
      <protection/>
    </xf>
    <xf numFmtId="0" fontId="6" fillId="0" borderId="83" xfId="0" applyNumberFormat="1" applyFont="1" applyBorder="1" applyAlignment="1" applyProtection="1">
      <alignment horizontal="center" vertical="center"/>
      <protection/>
    </xf>
    <xf numFmtId="49" fontId="5" fillId="42" borderId="42" xfId="61" applyNumberFormat="1" applyFont="1" applyFill="1" applyBorder="1" applyAlignment="1" applyProtection="1">
      <alignment horizontal="left" vertical="center" wrapText="1"/>
      <protection locked="0"/>
    </xf>
    <xf numFmtId="49" fontId="5" fillId="42" borderId="22" xfId="61" applyNumberFormat="1" applyFont="1" applyFill="1" applyBorder="1" applyAlignment="1" applyProtection="1">
      <alignment horizontal="left" vertical="center" wrapText="1"/>
      <protection locked="0"/>
    </xf>
    <xf numFmtId="49" fontId="5" fillId="42" borderId="50" xfId="61" applyNumberFormat="1" applyFont="1" applyFill="1" applyBorder="1" applyAlignment="1" applyProtection="1">
      <alignment horizontal="left" vertical="center" wrapText="1"/>
      <protection locked="0"/>
    </xf>
    <xf numFmtId="49" fontId="5" fillId="42" borderId="43" xfId="61" applyNumberFormat="1" applyFont="1" applyFill="1" applyBorder="1" applyAlignment="1" applyProtection="1">
      <alignment horizontal="left" vertical="center" wrapText="1"/>
      <protection locked="0"/>
    </xf>
    <xf numFmtId="49" fontId="5" fillId="42" borderId="41" xfId="61" applyNumberFormat="1" applyFont="1" applyFill="1" applyBorder="1" applyAlignment="1" applyProtection="1">
      <alignment horizontal="left" vertical="center" wrapText="1"/>
      <protection locked="0"/>
    </xf>
    <xf numFmtId="49" fontId="5" fillId="42" borderId="47" xfId="61" applyNumberFormat="1" applyFont="1" applyFill="1" applyBorder="1" applyAlignment="1" applyProtection="1">
      <alignment horizontal="left" vertical="center" wrapText="1"/>
      <protection locked="0"/>
    </xf>
    <xf numFmtId="49" fontId="5" fillId="42" borderId="60" xfId="61" applyNumberFormat="1" applyFont="1" applyFill="1" applyBorder="1" applyAlignment="1" applyProtection="1">
      <alignment horizontal="left" vertical="center" wrapText="1"/>
      <protection locked="0"/>
    </xf>
    <xf numFmtId="49" fontId="5" fillId="42" borderId="61" xfId="61" applyNumberFormat="1" applyFont="1" applyFill="1" applyBorder="1" applyAlignment="1" applyProtection="1">
      <alignment horizontal="left" vertical="center" wrapText="1"/>
      <protection locked="0"/>
    </xf>
    <xf numFmtId="49" fontId="5" fillId="42" borderId="62" xfId="61" applyNumberFormat="1" applyFont="1" applyFill="1" applyBorder="1" applyAlignment="1" applyProtection="1">
      <alignment horizontal="left" vertical="center" wrapText="1"/>
      <protection locked="0"/>
    </xf>
    <xf numFmtId="49" fontId="5" fillId="42" borderId="98" xfId="61" applyNumberFormat="1" applyFont="1" applyFill="1" applyBorder="1" applyAlignment="1" applyProtection="1">
      <alignment horizontal="left" vertical="center" wrapText="1"/>
      <protection locked="0"/>
    </xf>
    <xf numFmtId="49" fontId="5" fillId="42" borderId="38" xfId="61" applyNumberFormat="1" applyFont="1" applyFill="1" applyBorder="1" applyAlignment="1" applyProtection="1">
      <alignment horizontal="left" vertical="center" wrapText="1"/>
      <protection locked="0"/>
    </xf>
    <xf numFmtId="49" fontId="5" fillId="42" borderId="99" xfId="61" applyNumberFormat="1" applyFont="1" applyFill="1" applyBorder="1" applyAlignment="1" applyProtection="1">
      <alignment horizontal="left" vertical="center" wrapText="1"/>
      <protection locked="0"/>
    </xf>
    <xf numFmtId="0" fontId="48" fillId="0" borderId="0" xfId="0" applyFont="1" applyAlignment="1">
      <alignment horizontal="right"/>
    </xf>
    <xf numFmtId="0" fontId="68" fillId="35" borderId="28" xfId="0" applyFont="1" applyFill="1" applyBorder="1" applyAlignment="1">
      <alignment horizontal="center" vertical="center"/>
    </xf>
    <xf numFmtId="0" fontId="68" fillId="35" borderId="29" xfId="0" applyFont="1" applyFill="1" applyBorder="1" applyAlignment="1">
      <alignment horizontal="center" vertical="center"/>
    </xf>
    <xf numFmtId="0" fontId="68" fillId="35" borderId="30" xfId="0" applyFont="1" applyFill="1" applyBorder="1" applyAlignment="1">
      <alignment horizontal="center" vertical="center"/>
    </xf>
    <xf numFmtId="0" fontId="44" fillId="0" borderId="71" xfId="42" applyBorder="1" applyAlignment="1" applyProtection="1">
      <alignment horizont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INVEST_WARM_PLAN" xfId="54"/>
    <cellStyle name="Обычный_KV.ITOG.4.78(v1.0)" xfId="55"/>
    <cellStyle name="Обычный_PRIL1.ELECTR" xfId="56"/>
    <cellStyle name="Обычный_WARM.TOPL.Q1.2010" xfId="57"/>
    <cellStyle name="Обычный_ЖКУ_проект3" xfId="58"/>
    <cellStyle name="Обычный_Приложения по доставке" xfId="59"/>
    <cellStyle name="Обычный_сбыт_edit_з" xfId="60"/>
    <cellStyle name="Обычный_форма 1 водопровод для орг" xfId="61"/>
    <cellStyle name="Обычный_Формы 2-РЭК и  3-РЭК " xfId="62"/>
    <cellStyle name="Обычный_ХЛ_формы ТБО на 2011-2013 гг"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57150</xdr:colOff>
      <xdr:row>30</xdr:row>
      <xdr:rowOff>19050</xdr:rowOff>
    </xdr:from>
    <xdr:to>
      <xdr:col>8</xdr:col>
      <xdr:colOff>219075</xdr:colOff>
      <xdr:row>30</xdr:row>
      <xdr:rowOff>180975</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705725" y="7077075"/>
          <a:ext cx="161925" cy="161925"/>
        </a:xfrm>
        <a:prstGeom prst="rect">
          <a:avLst/>
        </a:prstGeom>
        <a:noFill/>
        <a:ln w="9525" cmpd="sng">
          <a:noFill/>
        </a:ln>
      </xdr:spPr>
    </xdr:pic>
    <xdr:clientData fPrintsWithSheet="0"/>
  </xdr:twoCellAnchor>
  <xdr:twoCellAnchor editAs="absolute">
    <xdr:from>
      <xdr:col>8</xdr:col>
      <xdr:colOff>85725</xdr:colOff>
      <xdr:row>18</xdr:row>
      <xdr:rowOff>47625</xdr:rowOff>
    </xdr:from>
    <xdr:to>
      <xdr:col>8</xdr:col>
      <xdr:colOff>247650</xdr:colOff>
      <xdr:row>18</xdr:row>
      <xdr:rowOff>152400</xdr:rowOff>
    </xdr:to>
    <xdr:pic macro="[0]!Sheet_10.KindActivButton_inf">
      <xdr:nvPicPr>
        <xdr:cNvPr id="2" name="Рисунок 3" descr="information-icon.png"/>
        <xdr:cNvPicPr preferRelativeResize="1">
          <a:picLocks noChangeAspect="1"/>
        </xdr:cNvPicPr>
      </xdr:nvPicPr>
      <xdr:blipFill>
        <a:blip r:embed="rId1"/>
        <a:stretch>
          <a:fillRect/>
        </a:stretch>
      </xdr:blipFill>
      <xdr:spPr>
        <a:xfrm>
          <a:off x="7734300" y="3790950"/>
          <a:ext cx="161925" cy="1047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U180"/>
  <sheetViews>
    <sheetView zoomScale="70" zoomScaleNormal="70" zoomScalePageLayoutView="0" workbookViewId="0" topLeftCell="A1">
      <selection activeCell="C5" sqref="C5"/>
    </sheetView>
  </sheetViews>
  <sheetFormatPr defaultColWidth="9.140625" defaultRowHeight="11.25"/>
  <cols>
    <col min="1" max="1" width="9.140625" style="1" customWidth="1"/>
    <col min="2" max="2" width="10.421875" style="1" customWidth="1"/>
    <col min="3" max="6" width="9.140625" style="1" customWidth="1"/>
    <col min="7" max="7" width="65.00390625" style="1" customWidth="1"/>
    <col min="8" max="8" width="17.140625" style="1" customWidth="1"/>
    <col min="9" max="9" width="10.8515625" style="1" bestFit="1" customWidth="1"/>
    <col min="10" max="11" width="9.140625" style="1" customWidth="1"/>
    <col min="12" max="12" width="35.8515625" style="1" bestFit="1" customWidth="1"/>
    <col min="13" max="13" width="17.57421875" style="1" customWidth="1"/>
    <col min="14" max="14" width="10.7109375" style="1" bestFit="1" customWidth="1"/>
    <col min="15" max="18" width="9.140625" style="1" customWidth="1"/>
    <col min="19" max="19" width="48.7109375" style="1" customWidth="1"/>
    <col min="20" max="16384" width="9.140625" style="1" customWidth="1"/>
  </cols>
  <sheetData>
    <row r="1" spans="2:21" ht="11.25">
      <c r="B1" t="s">
        <v>117</v>
      </c>
      <c r="C1" s="68"/>
      <c r="E1" s="1" t="s">
        <v>2</v>
      </c>
      <c r="F1" s="1" t="s">
        <v>3</v>
      </c>
      <c r="G1" s="1" t="s">
        <v>28</v>
      </c>
      <c r="H1" s="135" t="s">
        <v>8</v>
      </c>
      <c r="I1" s="135" t="s">
        <v>247</v>
      </c>
      <c r="J1" s="135" t="s">
        <v>263</v>
      </c>
      <c r="K1" s="135" t="s">
        <v>280</v>
      </c>
      <c r="L1" s="135" t="s">
        <v>292</v>
      </c>
      <c r="M1" s="135" t="s">
        <v>291</v>
      </c>
      <c r="N1" s="135" t="s">
        <v>279</v>
      </c>
      <c r="O1" s="136" t="s">
        <v>258</v>
      </c>
      <c r="Q1" s="136" t="s">
        <v>276</v>
      </c>
      <c r="S1" s="135" t="s">
        <v>322</v>
      </c>
      <c r="U1" t="s">
        <v>442</v>
      </c>
    </row>
    <row r="2" spans="2:21" ht="22.5">
      <c r="B2" t="s">
        <v>0</v>
      </c>
      <c r="C2" s="116" t="s">
        <v>432</v>
      </c>
      <c r="H2" s="42">
        <v>2012</v>
      </c>
      <c r="I2" s="103" t="s">
        <v>248</v>
      </c>
      <c r="J2" s="103" t="s">
        <v>264</v>
      </c>
      <c r="K2" s="108">
        <v>1</v>
      </c>
      <c r="L2" s="109" t="s">
        <v>207</v>
      </c>
      <c r="M2" s="109" t="s">
        <v>281</v>
      </c>
      <c r="N2" s="110">
        <v>0</v>
      </c>
      <c r="O2" s="42" t="s">
        <v>259</v>
      </c>
      <c r="Q2" s="103" t="s">
        <v>294</v>
      </c>
      <c r="R2" s="126">
        <v>0</v>
      </c>
      <c r="S2" s="134" t="s">
        <v>311</v>
      </c>
      <c r="U2" s="1" t="s">
        <v>443</v>
      </c>
    </row>
    <row r="3" spans="2:21" ht="11.25">
      <c r="B3" t="s">
        <v>29</v>
      </c>
      <c r="C3" s="116" t="s">
        <v>298</v>
      </c>
      <c r="E3"/>
      <c r="F3"/>
      <c r="G3" s="67" t="e">
        <f>IF(MONTH_PERIOD="Год",YEAR_PERIOD&amp;" г.",MONTH_PERIOD&amp;" "&amp;YEAR_PERIOD&amp;" г.")</f>
        <v>#NAME?</v>
      </c>
      <c r="H3" s="42">
        <v>2013</v>
      </c>
      <c r="I3" s="103" t="s">
        <v>249</v>
      </c>
      <c r="J3" s="103" t="s">
        <v>265</v>
      </c>
      <c r="K3" s="108">
        <v>2</v>
      </c>
      <c r="L3" s="109" t="s">
        <v>242</v>
      </c>
      <c r="M3" s="109" t="s">
        <v>282</v>
      </c>
      <c r="N3" s="110">
        <v>1</v>
      </c>
      <c r="O3" s="42" t="s">
        <v>260</v>
      </c>
      <c r="Q3" s="103" t="s">
        <v>295</v>
      </c>
      <c r="S3" s="134" t="s">
        <v>312</v>
      </c>
      <c r="U3" s="1" t="s">
        <v>444</v>
      </c>
    </row>
    <row r="4" spans="2:19" ht="22.5">
      <c r="B4" s="1" t="s">
        <v>1</v>
      </c>
      <c r="C4" s="116" t="s">
        <v>539</v>
      </c>
      <c r="E4"/>
      <c r="F4"/>
      <c r="G4" s="90" t="e">
        <f>_xlfn.IFERROR(IF(YEAR(H5)&lt;2000,Period_name_0,"период с "&amp;DAY(H4)&amp;"."&amp;MONTH(H4)&amp;"."&amp;YEAR(H4)&amp;" по "&amp;DAY(I4)&amp;"."&amp;MONTH(I4)&amp;"."&amp;YEAR(I4)),Period_name_0)</f>
        <v>#NAME?</v>
      </c>
      <c r="H4" s="42">
        <v>2014</v>
      </c>
      <c r="I4" s="103" t="s">
        <v>250</v>
      </c>
      <c r="J4" s="103" t="s">
        <v>266</v>
      </c>
      <c r="K4" s="108">
        <v>3</v>
      </c>
      <c r="L4" s="109" t="s">
        <v>161</v>
      </c>
      <c r="M4" s="109" t="s">
        <v>283</v>
      </c>
      <c r="N4" s="110">
        <v>1</v>
      </c>
      <c r="O4" s="42" t="s">
        <v>261</v>
      </c>
      <c r="Q4" s="103" t="s">
        <v>297</v>
      </c>
      <c r="S4" s="134" t="s">
        <v>313</v>
      </c>
    </row>
    <row r="5" spans="2:19" ht="11.25">
      <c r="B5" t="s">
        <v>21</v>
      </c>
      <c r="C5" s="68" t="s">
        <v>185</v>
      </c>
      <c r="E5"/>
      <c r="F5"/>
      <c r="G5" s="90"/>
      <c r="H5" s="42">
        <v>2015</v>
      </c>
      <c r="I5" s="103" t="s">
        <v>8</v>
      </c>
      <c r="J5" s="103" t="s">
        <v>267</v>
      </c>
      <c r="K5" s="108">
        <v>4</v>
      </c>
      <c r="L5" s="109" t="s">
        <v>178</v>
      </c>
      <c r="M5" s="109" t="s">
        <v>284</v>
      </c>
      <c r="N5" s="110">
        <v>1</v>
      </c>
      <c r="O5" s="42" t="s">
        <v>262</v>
      </c>
      <c r="Q5" s="103" t="s">
        <v>296</v>
      </c>
      <c r="S5" s="134" t="s">
        <v>314</v>
      </c>
    </row>
    <row r="6" spans="2:19" ht="22.5">
      <c r="B6" s="1" t="s">
        <v>30</v>
      </c>
      <c r="C6" s="69" t="str">
        <f>Титульный!F14</f>
        <v>ООО "Воздушные ворота северной столицы"</v>
      </c>
      <c r="E6"/>
      <c r="F6"/>
      <c r="G6" s="90"/>
      <c r="H6" s="42">
        <v>2016</v>
      </c>
      <c r="I6" s="42"/>
      <c r="J6" s="103" t="s">
        <v>268</v>
      </c>
      <c r="K6" s="108">
        <v>5</v>
      </c>
      <c r="L6" s="109" t="s">
        <v>251</v>
      </c>
      <c r="M6" s="109" t="s">
        <v>285</v>
      </c>
      <c r="N6" s="110">
        <v>0</v>
      </c>
      <c r="S6" s="134" t="s">
        <v>315</v>
      </c>
    </row>
    <row r="7" spans="2:19" ht="11.25">
      <c r="B7" s="1" t="s">
        <v>31</v>
      </c>
      <c r="C7" s="69">
        <f>YEAR_PERIOD</f>
        <v>2014</v>
      </c>
      <c r="E7"/>
      <c r="F7"/>
      <c r="G7" s="90"/>
      <c r="H7" s="42">
        <v>2017</v>
      </c>
      <c r="I7" s="42"/>
      <c r="J7" s="103" t="s">
        <v>269</v>
      </c>
      <c r="K7" s="108">
        <v>6</v>
      </c>
      <c r="L7" s="109" t="s">
        <v>243</v>
      </c>
      <c r="M7" s="109" t="s">
        <v>243</v>
      </c>
      <c r="N7" s="108">
        <v>1</v>
      </c>
      <c r="S7" s="134" t="s">
        <v>316</v>
      </c>
    </row>
    <row r="8" spans="2:19" ht="11.25">
      <c r="B8" s="1" t="s">
        <v>33</v>
      </c>
      <c r="C8" s="68" t="s">
        <v>8</v>
      </c>
      <c r="E8" t="s">
        <v>116</v>
      </c>
      <c r="H8" s="42">
        <v>2018</v>
      </c>
      <c r="I8" s="42"/>
      <c r="J8" s="103" t="s">
        <v>270</v>
      </c>
      <c r="K8" s="108">
        <v>7</v>
      </c>
      <c r="L8" s="109" t="s">
        <v>244</v>
      </c>
      <c r="M8" s="109" t="s">
        <v>244</v>
      </c>
      <c r="N8" s="110">
        <v>1</v>
      </c>
      <c r="S8" s="134" t="s">
        <v>317</v>
      </c>
    </row>
    <row r="9" spans="2:19" ht="22.5">
      <c r="B9" s="1" t="s">
        <v>32</v>
      </c>
      <c r="C9" s="69" t="str">
        <f>PF</f>
        <v>План с учетом утвержденного тарифа</v>
      </c>
      <c r="E9" t="s">
        <v>22</v>
      </c>
      <c r="H9" s="42">
        <v>2019</v>
      </c>
      <c r="I9" s="42"/>
      <c r="J9" s="103" t="s">
        <v>271</v>
      </c>
      <c r="K9" s="108">
        <v>8</v>
      </c>
      <c r="L9" s="109" t="s">
        <v>278</v>
      </c>
      <c r="M9" s="109" t="s">
        <v>278</v>
      </c>
      <c r="N9" s="110">
        <v>0</v>
      </c>
      <c r="S9" s="134" t="s">
        <v>318</v>
      </c>
    </row>
    <row r="10" spans="3:19" ht="11.25">
      <c r="C10" s="69"/>
      <c r="H10" s="42">
        <v>2020</v>
      </c>
      <c r="I10" s="42"/>
      <c r="J10" s="103" t="s">
        <v>272</v>
      </c>
      <c r="K10" s="108">
        <v>9</v>
      </c>
      <c r="L10" s="109" t="s">
        <v>252</v>
      </c>
      <c r="M10" s="109" t="s">
        <v>286</v>
      </c>
      <c r="N10" s="110">
        <v>0</v>
      </c>
      <c r="S10" s="134" t="s">
        <v>319</v>
      </c>
    </row>
    <row r="11" spans="10:19" ht="11.25">
      <c r="J11" s="103" t="s">
        <v>273</v>
      </c>
      <c r="K11" s="108">
        <v>10</v>
      </c>
      <c r="L11" s="109" t="s">
        <v>253</v>
      </c>
      <c r="M11" s="109" t="s">
        <v>287</v>
      </c>
      <c r="N11" s="110">
        <v>0</v>
      </c>
      <c r="S11" s="134" t="s">
        <v>320</v>
      </c>
    </row>
    <row r="12" spans="10:19" ht="45">
      <c r="J12" s="103" t="s">
        <v>274</v>
      </c>
      <c r="K12" s="108">
        <v>11</v>
      </c>
      <c r="L12" s="109" t="s">
        <v>254</v>
      </c>
      <c r="M12" s="109" t="s">
        <v>288</v>
      </c>
      <c r="N12" s="110">
        <v>0</v>
      </c>
      <c r="S12" s="134" t="s">
        <v>321</v>
      </c>
    </row>
    <row r="13" spans="10:14" ht="22.5">
      <c r="J13" s="103" t="s">
        <v>275</v>
      </c>
      <c r="K13" s="108">
        <v>12</v>
      </c>
      <c r="L13" s="109" t="s">
        <v>233</v>
      </c>
      <c r="M13" s="109" t="s">
        <v>289</v>
      </c>
      <c r="N13" s="110">
        <v>0</v>
      </c>
    </row>
    <row r="14" spans="11:14" ht="22.5">
      <c r="K14" s="108">
        <v>13</v>
      </c>
      <c r="L14" s="109" t="s">
        <v>255</v>
      </c>
      <c r="M14" s="109" t="s">
        <v>255</v>
      </c>
      <c r="N14" s="110">
        <v>0</v>
      </c>
    </row>
    <row r="15" spans="11:14" ht="22.5">
      <c r="K15" s="108">
        <v>14</v>
      </c>
      <c r="L15" s="117" t="s">
        <v>277</v>
      </c>
      <c r="M15" s="109" t="s">
        <v>290</v>
      </c>
      <c r="N15" s="110">
        <v>0</v>
      </c>
    </row>
    <row r="16" spans="7:12" ht="11.25">
      <c r="G16"/>
      <c r="K16" s="110">
        <v>15</v>
      </c>
      <c r="L16" s="1" t="s">
        <v>322</v>
      </c>
    </row>
    <row r="28" spans="7:8" ht="11.25">
      <c r="G28" s="150" t="s">
        <v>207</v>
      </c>
      <c r="H28" s="144"/>
    </row>
    <row r="29" spans="7:12" ht="12.75">
      <c r="G29" s="151" t="s">
        <v>369</v>
      </c>
      <c r="H29" s="144"/>
      <c r="L29" s="268" t="s">
        <v>495</v>
      </c>
    </row>
    <row r="30" spans="7:12" ht="25.5">
      <c r="G30" s="152" t="s">
        <v>324</v>
      </c>
      <c r="H30" s="153" t="s">
        <v>325</v>
      </c>
      <c r="L30" s="267" t="s">
        <v>477</v>
      </c>
    </row>
    <row r="31" spans="7:12" ht="51">
      <c r="G31" s="154" t="s">
        <v>326</v>
      </c>
      <c r="H31" s="153" t="s">
        <v>325</v>
      </c>
      <c r="L31" s="267" t="s">
        <v>478</v>
      </c>
    </row>
    <row r="32" spans="7:12" ht="38.25">
      <c r="G32" s="152" t="s">
        <v>327</v>
      </c>
      <c r="H32" s="275" t="s">
        <v>516</v>
      </c>
      <c r="L32" s="267" t="s">
        <v>479</v>
      </c>
    </row>
    <row r="33" spans="7:12" ht="38.25">
      <c r="G33" s="152" t="s">
        <v>328</v>
      </c>
      <c r="H33" s="275" t="s">
        <v>514</v>
      </c>
      <c r="L33" s="267" t="s">
        <v>480</v>
      </c>
    </row>
    <row r="34" spans="7:12" ht="38.25">
      <c r="G34" s="152" t="s">
        <v>329</v>
      </c>
      <c r="H34" s="275" t="s">
        <v>531</v>
      </c>
      <c r="L34" s="267" t="s">
        <v>481</v>
      </c>
    </row>
    <row r="35" ht="11.25">
      <c r="L35" s="267" t="s">
        <v>482</v>
      </c>
    </row>
    <row r="36" ht="11.25">
      <c r="L36" s="267" t="s">
        <v>483</v>
      </c>
    </row>
    <row r="37" spans="7:12" ht="11.25">
      <c r="G37" s="150" t="s">
        <v>242</v>
      </c>
      <c r="H37" s="144"/>
      <c r="L37" s="267" t="s">
        <v>484</v>
      </c>
    </row>
    <row r="38" spans="7:12" ht="11.25">
      <c r="G38" s="151" t="s">
        <v>370</v>
      </c>
      <c r="H38" s="144"/>
      <c r="L38" s="267" t="s">
        <v>485</v>
      </c>
    </row>
    <row r="39" spans="7:12" ht="12.75">
      <c r="G39" s="152" t="s">
        <v>330</v>
      </c>
      <c r="H39" s="153" t="s">
        <v>331</v>
      </c>
      <c r="L39" s="267" t="s">
        <v>486</v>
      </c>
    </row>
    <row r="40" spans="7:12" ht="12.75">
      <c r="G40" s="152" t="s">
        <v>332</v>
      </c>
      <c r="H40" s="153" t="s">
        <v>331</v>
      </c>
      <c r="L40" s="267" t="s">
        <v>487</v>
      </c>
    </row>
    <row r="41" spans="7:12" ht="25.5">
      <c r="G41" s="152" t="s">
        <v>333</v>
      </c>
      <c r="H41" s="153" t="s">
        <v>325</v>
      </c>
      <c r="L41" s="267" t="s">
        <v>488</v>
      </c>
    </row>
    <row r="42" spans="7:12" ht="51">
      <c r="G42" s="152" t="s">
        <v>326</v>
      </c>
      <c r="H42" s="153" t="s">
        <v>325</v>
      </c>
      <c r="L42" s="267" t="s">
        <v>489</v>
      </c>
    </row>
    <row r="43" spans="7:12" ht="38.25">
      <c r="G43" s="152" t="s">
        <v>327</v>
      </c>
      <c r="H43" s="275" t="s">
        <v>516</v>
      </c>
      <c r="L43" s="267" t="s">
        <v>490</v>
      </c>
    </row>
    <row r="44" spans="7:12" ht="38.25">
      <c r="G44" s="152" t="s">
        <v>328</v>
      </c>
      <c r="H44" s="275" t="s">
        <v>514</v>
      </c>
      <c r="L44" s="267" t="s">
        <v>491</v>
      </c>
    </row>
    <row r="45" spans="7:12" ht="38.25">
      <c r="G45" s="152" t="s">
        <v>334</v>
      </c>
      <c r="H45" s="275" t="s">
        <v>531</v>
      </c>
      <c r="L45" s="267" t="s">
        <v>492</v>
      </c>
    </row>
    <row r="46" ht="11.25">
      <c r="L46" s="267" t="s">
        <v>493</v>
      </c>
    </row>
    <row r="47" ht="11.25">
      <c r="L47" s="267" t="s">
        <v>494</v>
      </c>
    </row>
    <row r="48" spans="7:8" ht="11.25">
      <c r="G48" s="150" t="s">
        <v>161</v>
      </c>
      <c r="H48" s="146"/>
    </row>
    <row r="49" spans="7:8" ht="11.25">
      <c r="G49" s="151" t="s">
        <v>371</v>
      </c>
      <c r="H49" s="146"/>
    </row>
    <row r="50" spans="7:8" ht="12.75">
      <c r="G50" s="152" t="s">
        <v>335</v>
      </c>
      <c r="H50" s="153" t="s">
        <v>336</v>
      </c>
    </row>
    <row r="51" spans="7:8" ht="25.5">
      <c r="G51" s="152" t="s">
        <v>337</v>
      </c>
      <c r="H51" s="274" t="s">
        <v>512</v>
      </c>
    </row>
    <row r="52" spans="7:8" ht="25.5">
      <c r="G52" s="152" t="s">
        <v>338</v>
      </c>
      <c r="H52" s="274" t="s">
        <v>512</v>
      </c>
    </row>
    <row r="53" spans="7:8" ht="25.5">
      <c r="G53" s="152" t="s">
        <v>339</v>
      </c>
      <c r="H53" s="275" t="s">
        <v>513</v>
      </c>
    </row>
    <row r="54" spans="7:8" ht="25.5">
      <c r="G54" s="152" t="s">
        <v>519</v>
      </c>
      <c r="H54" s="275" t="s">
        <v>513</v>
      </c>
    </row>
    <row r="55" spans="7:8" ht="12.75">
      <c r="G55" s="152" t="s">
        <v>517</v>
      </c>
      <c r="H55" s="275" t="s">
        <v>325</v>
      </c>
    </row>
    <row r="56" spans="7:8" ht="12.75">
      <c r="G56" s="152" t="s">
        <v>518</v>
      </c>
      <c r="H56" s="275" t="s">
        <v>515</v>
      </c>
    </row>
    <row r="57" spans="7:8" ht="25.5">
      <c r="G57" s="152" t="s">
        <v>340</v>
      </c>
      <c r="H57" s="275" t="s">
        <v>515</v>
      </c>
    </row>
    <row r="58" spans="7:8" ht="25.5">
      <c r="G58" s="152" t="s">
        <v>341</v>
      </c>
      <c r="H58" s="153" t="s">
        <v>325</v>
      </c>
    </row>
    <row r="59" spans="7:8" ht="51">
      <c r="G59" s="152" t="s">
        <v>326</v>
      </c>
      <c r="H59" s="153" t="s">
        <v>325</v>
      </c>
    </row>
    <row r="60" spans="7:8" ht="38.25">
      <c r="G60" s="152" t="s">
        <v>327</v>
      </c>
      <c r="H60" s="275" t="s">
        <v>516</v>
      </c>
    </row>
    <row r="61" spans="7:8" ht="38.25">
      <c r="G61" s="152" t="s">
        <v>328</v>
      </c>
      <c r="H61" s="275" t="s">
        <v>514</v>
      </c>
    </row>
    <row r="64" spans="7:8" ht="11.25">
      <c r="G64" s="150" t="s">
        <v>178</v>
      </c>
      <c r="H64" s="146"/>
    </row>
    <row r="65" spans="7:8" ht="11.25">
      <c r="G65" s="151" t="s">
        <v>372</v>
      </c>
      <c r="H65" s="146"/>
    </row>
    <row r="66" spans="7:8" ht="12.75">
      <c r="G66" s="152" t="s">
        <v>342</v>
      </c>
      <c r="H66" s="153" t="s">
        <v>336</v>
      </c>
    </row>
    <row r="67" spans="7:8" ht="25.5">
      <c r="G67" s="152" t="s">
        <v>520</v>
      </c>
      <c r="H67" s="275" t="s">
        <v>513</v>
      </c>
    </row>
    <row r="68" spans="7:8" ht="12.75">
      <c r="G68" s="152" t="s">
        <v>521</v>
      </c>
      <c r="H68" s="275" t="s">
        <v>325</v>
      </c>
    </row>
    <row r="69" spans="7:8" ht="12.75">
      <c r="G69" s="152" t="s">
        <v>522</v>
      </c>
      <c r="H69" s="153" t="s">
        <v>325</v>
      </c>
    </row>
    <row r="70" spans="7:8" ht="12.75">
      <c r="G70" s="152" t="s">
        <v>523</v>
      </c>
      <c r="H70" s="153" t="s">
        <v>325</v>
      </c>
    </row>
    <row r="71" spans="7:8" ht="25.5">
      <c r="G71" s="152" t="s">
        <v>341</v>
      </c>
      <c r="H71" s="153" t="s">
        <v>325</v>
      </c>
    </row>
    <row r="72" spans="7:8" ht="51">
      <c r="G72" s="152" t="s">
        <v>326</v>
      </c>
      <c r="H72" s="153" t="s">
        <v>325</v>
      </c>
    </row>
    <row r="73" spans="7:8" ht="38.25">
      <c r="G73" s="152" t="s">
        <v>327</v>
      </c>
      <c r="H73" s="275" t="s">
        <v>516</v>
      </c>
    </row>
    <row r="74" spans="7:8" ht="38.25">
      <c r="G74" s="152" t="s">
        <v>328</v>
      </c>
      <c r="H74" s="275" t="s">
        <v>514</v>
      </c>
    </row>
    <row r="77" spans="7:8" ht="33.75">
      <c r="G77" s="150" t="s">
        <v>343</v>
      </c>
      <c r="H77" s="145"/>
    </row>
    <row r="78" spans="7:8" ht="12.75">
      <c r="G78" s="151" t="s">
        <v>373</v>
      </c>
      <c r="H78" s="145"/>
    </row>
    <row r="79" spans="7:8" ht="12.75">
      <c r="G79" s="152" t="s">
        <v>332</v>
      </c>
      <c r="H79" s="153" t="s">
        <v>331</v>
      </c>
    </row>
    <row r="80" spans="7:8" ht="12.75">
      <c r="G80" s="152" t="s">
        <v>344</v>
      </c>
      <c r="H80" s="153" t="s">
        <v>331</v>
      </c>
    </row>
    <row r="81" spans="7:8" ht="12.75">
      <c r="G81" s="152" t="s">
        <v>335</v>
      </c>
      <c r="H81" s="153" t="s">
        <v>345</v>
      </c>
    </row>
    <row r="82" spans="7:8" ht="25.5">
      <c r="G82" s="152" t="s">
        <v>519</v>
      </c>
      <c r="H82" s="275" t="s">
        <v>513</v>
      </c>
    </row>
    <row r="83" spans="7:8" ht="25.5" customHeight="1">
      <c r="G83" s="152" t="s">
        <v>530</v>
      </c>
      <c r="H83" s="275" t="s">
        <v>513</v>
      </c>
    </row>
    <row r="84" spans="7:8" ht="25.5">
      <c r="G84" s="152" t="s">
        <v>524</v>
      </c>
      <c r="H84" s="277" t="s">
        <v>538</v>
      </c>
    </row>
    <row r="85" spans="7:8" ht="25.5">
      <c r="G85" s="152" t="s">
        <v>346</v>
      </c>
      <c r="H85" s="277" t="s">
        <v>538</v>
      </c>
    </row>
    <row r="86" spans="7:8" ht="25.5">
      <c r="G86" s="152" t="s">
        <v>337</v>
      </c>
      <c r="H86" s="275" t="s">
        <v>525</v>
      </c>
    </row>
    <row r="87" spans="7:8" ht="25.5">
      <c r="G87" s="152" t="s">
        <v>338</v>
      </c>
      <c r="H87" s="275" t="s">
        <v>525</v>
      </c>
    </row>
    <row r="88" spans="7:8" ht="12.75">
      <c r="G88" s="152" t="s">
        <v>527</v>
      </c>
      <c r="H88" s="276" t="s">
        <v>528</v>
      </c>
    </row>
    <row r="89" spans="7:8" ht="25.5">
      <c r="G89" s="152" t="s">
        <v>349</v>
      </c>
      <c r="H89" s="275" t="s">
        <v>528</v>
      </c>
    </row>
    <row r="90" spans="7:8" ht="12.75">
      <c r="G90" s="152" t="s">
        <v>518</v>
      </c>
      <c r="H90" s="275" t="s">
        <v>526</v>
      </c>
    </row>
    <row r="91" spans="7:8" ht="12.75">
      <c r="G91" s="152" t="s">
        <v>347</v>
      </c>
      <c r="H91" s="275" t="s">
        <v>526</v>
      </c>
    </row>
    <row r="92" spans="7:8" ht="12.75">
      <c r="G92" s="152" t="s">
        <v>529</v>
      </c>
      <c r="H92" s="153" t="s">
        <v>325</v>
      </c>
    </row>
    <row r="93" spans="7:8" ht="25.5">
      <c r="G93" s="152" t="s">
        <v>350</v>
      </c>
      <c r="H93" s="153" t="s">
        <v>325</v>
      </c>
    </row>
    <row r="94" spans="7:8" ht="38.25">
      <c r="G94" s="152" t="s">
        <v>351</v>
      </c>
      <c r="H94" s="153" t="s">
        <v>325</v>
      </c>
    </row>
    <row r="95" spans="7:8" ht="51">
      <c r="G95" s="152" t="s">
        <v>352</v>
      </c>
      <c r="H95" s="153" t="s">
        <v>325</v>
      </c>
    </row>
    <row r="96" spans="7:8" ht="38.25">
      <c r="G96" s="152" t="s">
        <v>327</v>
      </c>
      <c r="H96" s="275" t="s">
        <v>516</v>
      </c>
    </row>
    <row r="97" spans="7:8" ht="38.25">
      <c r="G97" s="152" t="s">
        <v>328</v>
      </c>
      <c r="H97" s="275" t="s">
        <v>514</v>
      </c>
    </row>
    <row r="100" spans="7:8" ht="11.25">
      <c r="G100" s="150" t="s">
        <v>353</v>
      </c>
      <c r="H100" s="146"/>
    </row>
    <row r="101" spans="7:8" ht="11.25">
      <c r="G101" s="151" t="s">
        <v>374</v>
      </c>
      <c r="H101" s="146"/>
    </row>
    <row r="102" spans="7:8" ht="12.75">
      <c r="G102" s="152" t="s">
        <v>354</v>
      </c>
      <c r="H102" s="153" t="s">
        <v>348</v>
      </c>
    </row>
    <row r="103" spans="7:8" ht="12.75">
      <c r="G103" s="152" t="s">
        <v>529</v>
      </c>
      <c r="H103" s="275" t="s">
        <v>325</v>
      </c>
    </row>
    <row r="104" spans="7:8" ht="12.75">
      <c r="G104" s="152" t="s">
        <v>332</v>
      </c>
      <c r="H104" s="153" t="s">
        <v>331</v>
      </c>
    </row>
    <row r="105" spans="7:8" ht="25.5">
      <c r="G105" s="152" t="s">
        <v>355</v>
      </c>
      <c r="H105" s="277" t="s">
        <v>537</v>
      </c>
    </row>
    <row r="106" spans="7:8" ht="12.75">
      <c r="G106" s="152" t="s">
        <v>356</v>
      </c>
      <c r="H106" s="153" t="s">
        <v>325</v>
      </c>
    </row>
    <row r="107" spans="7:8" ht="51">
      <c r="G107" s="152" t="s">
        <v>326</v>
      </c>
      <c r="H107" s="153" t="s">
        <v>325</v>
      </c>
    </row>
    <row r="108" spans="7:8" ht="38.25">
      <c r="G108" s="152" t="s">
        <v>327</v>
      </c>
      <c r="H108" s="275" t="s">
        <v>516</v>
      </c>
    </row>
    <row r="109" spans="7:8" ht="38.25">
      <c r="G109" s="152" t="s">
        <v>328</v>
      </c>
      <c r="H109" s="275" t="s">
        <v>514</v>
      </c>
    </row>
    <row r="110" spans="7:8" ht="38.25">
      <c r="G110" s="152" t="s">
        <v>357</v>
      </c>
      <c r="H110" s="275" t="s">
        <v>531</v>
      </c>
    </row>
    <row r="113" spans="7:8" ht="11.25">
      <c r="G113" s="150" t="s">
        <v>244</v>
      </c>
      <c r="H113" s="146"/>
    </row>
    <row r="114" spans="7:8" ht="11.25">
      <c r="G114" s="151" t="s">
        <v>375</v>
      </c>
      <c r="H114" s="146"/>
    </row>
    <row r="115" spans="7:8" ht="12.75">
      <c r="G115" s="152" t="s">
        <v>332</v>
      </c>
      <c r="H115" s="153" t="s">
        <v>331</v>
      </c>
    </row>
    <row r="116" spans="7:8" ht="12.75">
      <c r="G116" s="152" t="s">
        <v>358</v>
      </c>
      <c r="H116" s="275" t="s">
        <v>533</v>
      </c>
    </row>
    <row r="117" spans="7:8" ht="51">
      <c r="G117" s="152" t="s">
        <v>326</v>
      </c>
      <c r="H117" s="153" t="s">
        <v>325</v>
      </c>
    </row>
    <row r="118" spans="7:8" ht="38.25">
      <c r="G118" s="152" t="s">
        <v>327</v>
      </c>
      <c r="H118" s="275" t="s">
        <v>516</v>
      </c>
    </row>
    <row r="119" spans="7:8" ht="38.25">
      <c r="G119" s="152" t="s">
        <v>328</v>
      </c>
      <c r="H119" s="275" t="s">
        <v>514</v>
      </c>
    </row>
    <row r="120" spans="7:8" ht="38.25">
      <c r="G120" s="152" t="s">
        <v>357</v>
      </c>
      <c r="H120" s="275" t="s">
        <v>531</v>
      </c>
    </row>
    <row r="123" spans="7:8" ht="11.25">
      <c r="G123" s="150" t="s">
        <v>278</v>
      </c>
      <c r="H123" s="146"/>
    </row>
    <row r="124" spans="7:8" ht="11.25">
      <c r="G124" s="151" t="s">
        <v>376</v>
      </c>
      <c r="H124" s="146"/>
    </row>
    <row r="125" spans="7:8" ht="12.75">
      <c r="G125" s="152" t="s">
        <v>332</v>
      </c>
      <c r="H125" s="153" t="s">
        <v>331</v>
      </c>
    </row>
    <row r="126" spans="7:8" ht="12.75">
      <c r="G126" s="152" t="s">
        <v>358</v>
      </c>
      <c r="H126" s="275" t="s">
        <v>533</v>
      </c>
    </row>
    <row r="127" spans="7:8" ht="51">
      <c r="G127" s="152" t="s">
        <v>326</v>
      </c>
      <c r="H127" s="153" t="s">
        <v>325</v>
      </c>
    </row>
    <row r="128" spans="7:8" ht="38.25">
      <c r="G128" s="152" t="s">
        <v>327</v>
      </c>
      <c r="H128" s="275" t="s">
        <v>516</v>
      </c>
    </row>
    <row r="129" spans="7:8" ht="38.25">
      <c r="G129" s="152" t="s">
        <v>328</v>
      </c>
      <c r="H129" s="275" t="s">
        <v>514</v>
      </c>
    </row>
    <row r="130" spans="7:8" ht="38.25">
      <c r="G130" s="152" t="s">
        <v>357</v>
      </c>
      <c r="H130" s="275" t="s">
        <v>531</v>
      </c>
    </row>
    <row r="133" spans="7:8" ht="11.25">
      <c r="G133" s="150" t="s">
        <v>360</v>
      </c>
      <c r="H133" s="146"/>
    </row>
    <row r="134" spans="7:8" ht="11.25">
      <c r="G134" s="151" t="s">
        <v>377</v>
      </c>
      <c r="H134" s="146"/>
    </row>
    <row r="135" spans="7:8" ht="12.75">
      <c r="G135" s="152" t="s">
        <v>332</v>
      </c>
      <c r="H135" s="153" t="s">
        <v>331</v>
      </c>
    </row>
    <row r="136" spans="7:8" ht="12.75">
      <c r="G136" s="152" t="s">
        <v>534</v>
      </c>
      <c r="H136" s="275" t="s">
        <v>532</v>
      </c>
    </row>
    <row r="137" spans="7:8" ht="25.5">
      <c r="G137" s="152" t="s">
        <v>535</v>
      </c>
      <c r="H137" s="275" t="s">
        <v>536</v>
      </c>
    </row>
    <row r="138" spans="7:8" ht="51">
      <c r="G138" s="152" t="s">
        <v>326</v>
      </c>
      <c r="H138" s="153" t="s">
        <v>325</v>
      </c>
    </row>
    <row r="139" spans="7:8" ht="38.25">
      <c r="G139" s="152" t="s">
        <v>327</v>
      </c>
      <c r="H139" s="275" t="s">
        <v>516</v>
      </c>
    </row>
    <row r="140" spans="7:8" ht="38.25">
      <c r="G140" s="152" t="s">
        <v>328</v>
      </c>
      <c r="H140" s="275" t="s">
        <v>514</v>
      </c>
    </row>
    <row r="141" spans="7:8" ht="38.25">
      <c r="G141" s="152" t="s">
        <v>359</v>
      </c>
      <c r="H141" s="275" t="s">
        <v>531</v>
      </c>
    </row>
    <row r="144" spans="7:8" ht="11.25">
      <c r="G144" s="150" t="s">
        <v>361</v>
      </c>
      <c r="H144" s="146"/>
    </row>
    <row r="145" spans="7:8" ht="11.25">
      <c r="G145" s="151" t="s">
        <v>378</v>
      </c>
      <c r="H145" s="146"/>
    </row>
    <row r="146" spans="7:8" ht="12.75">
      <c r="G146" s="152" t="s">
        <v>332</v>
      </c>
      <c r="H146" s="153" t="s">
        <v>331</v>
      </c>
    </row>
    <row r="147" spans="7:8" ht="12.75">
      <c r="G147" s="152" t="s">
        <v>534</v>
      </c>
      <c r="H147" s="275" t="s">
        <v>532</v>
      </c>
    </row>
    <row r="148" spans="7:8" ht="25.5">
      <c r="G148" s="152" t="s">
        <v>535</v>
      </c>
      <c r="H148" s="275" t="s">
        <v>536</v>
      </c>
    </row>
    <row r="149" spans="7:8" ht="51">
      <c r="G149" s="152" t="s">
        <v>326</v>
      </c>
      <c r="H149" s="153" t="s">
        <v>325</v>
      </c>
    </row>
    <row r="150" spans="7:8" ht="38.25">
      <c r="G150" s="152" t="s">
        <v>327</v>
      </c>
      <c r="H150" s="275" t="s">
        <v>516</v>
      </c>
    </row>
    <row r="151" spans="7:8" ht="38.25">
      <c r="G151" s="152" t="s">
        <v>328</v>
      </c>
      <c r="H151" s="275" t="s">
        <v>514</v>
      </c>
    </row>
    <row r="152" spans="7:8" ht="38.25">
      <c r="G152" s="152" t="s">
        <v>362</v>
      </c>
      <c r="H152" s="275" t="s">
        <v>531</v>
      </c>
    </row>
    <row r="155" spans="7:8" ht="22.5">
      <c r="G155" s="150" t="s">
        <v>254</v>
      </c>
      <c r="H155" s="146"/>
    </row>
    <row r="156" spans="7:8" ht="11.25">
      <c r="G156" s="151" t="s">
        <v>379</v>
      </c>
      <c r="H156" s="146"/>
    </row>
    <row r="157" spans="7:8" ht="12.75">
      <c r="G157" s="152" t="s">
        <v>332</v>
      </c>
      <c r="H157" s="153" t="s">
        <v>331</v>
      </c>
    </row>
    <row r="158" spans="7:8" ht="51">
      <c r="G158" s="152" t="s">
        <v>326</v>
      </c>
      <c r="H158" s="153" t="s">
        <v>325</v>
      </c>
    </row>
    <row r="159" spans="7:8" ht="38.25">
      <c r="G159" s="152" t="s">
        <v>327</v>
      </c>
      <c r="H159" s="275" t="s">
        <v>516</v>
      </c>
    </row>
    <row r="160" spans="7:8" ht="38.25">
      <c r="G160" s="152" t="s">
        <v>328</v>
      </c>
      <c r="H160" s="275" t="s">
        <v>514</v>
      </c>
    </row>
    <row r="161" spans="7:8" ht="38.25">
      <c r="G161" s="152" t="s">
        <v>363</v>
      </c>
      <c r="H161" s="275" t="s">
        <v>531</v>
      </c>
    </row>
    <row r="162" spans="7:8" ht="38.25">
      <c r="G162" s="152" t="s">
        <v>364</v>
      </c>
      <c r="H162" s="153" t="s">
        <v>365</v>
      </c>
    </row>
    <row r="165" spans="7:8" ht="22.5">
      <c r="G165" s="150" t="s">
        <v>233</v>
      </c>
      <c r="H165" s="146"/>
    </row>
    <row r="166" spans="7:8" ht="11.25">
      <c r="G166" s="151" t="s">
        <v>380</v>
      </c>
      <c r="H166" s="146"/>
    </row>
    <row r="167" spans="7:8" ht="12.75">
      <c r="G167" s="152" t="s">
        <v>332</v>
      </c>
      <c r="H167" s="153" t="s">
        <v>331</v>
      </c>
    </row>
    <row r="168" spans="7:8" ht="51">
      <c r="G168" s="152" t="s">
        <v>326</v>
      </c>
      <c r="H168" s="153" t="s">
        <v>325</v>
      </c>
    </row>
    <row r="169" spans="7:8" ht="38.25">
      <c r="G169" s="152" t="s">
        <v>327</v>
      </c>
      <c r="H169" s="275" t="s">
        <v>516</v>
      </c>
    </row>
    <row r="170" spans="7:8" ht="38.25">
      <c r="G170" s="152" t="s">
        <v>328</v>
      </c>
      <c r="H170" s="275" t="s">
        <v>514</v>
      </c>
    </row>
    <row r="171" spans="7:8" ht="38.25">
      <c r="G171" s="152" t="s">
        <v>366</v>
      </c>
      <c r="H171" s="275" t="s">
        <v>531</v>
      </c>
    </row>
    <row r="172" spans="7:8" ht="38.25">
      <c r="G172" s="152" t="s">
        <v>367</v>
      </c>
      <c r="H172" s="153" t="s">
        <v>365</v>
      </c>
    </row>
    <row r="175" spans="7:8" ht="11.25">
      <c r="G175" s="150" t="s">
        <v>255</v>
      </c>
      <c r="H175" s="146"/>
    </row>
    <row r="176" spans="7:8" ht="11.25">
      <c r="G176" s="151" t="s">
        <v>381</v>
      </c>
      <c r="H176" s="146"/>
    </row>
    <row r="177" spans="7:8" ht="51">
      <c r="G177" s="147" t="s">
        <v>326</v>
      </c>
      <c r="H177" s="148" t="s">
        <v>325</v>
      </c>
    </row>
    <row r="178" spans="7:8" ht="38.25">
      <c r="G178" s="149" t="s">
        <v>327</v>
      </c>
      <c r="H178" s="275" t="s">
        <v>516</v>
      </c>
    </row>
    <row r="179" spans="7:8" ht="38.25">
      <c r="G179" s="149" t="s">
        <v>328</v>
      </c>
      <c r="H179" s="275" t="s">
        <v>514</v>
      </c>
    </row>
    <row r="180" spans="7:8" ht="38.25">
      <c r="G180" s="149" t="s">
        <v>368</v>
      </c>
      <c r="H180" s="275" t="s">
        <v>531</v>
      </c>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09">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278</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H18">
      <formula1>W_TYPE</formula1>
    </dataValidation>
    <dataValidation type="list" allowBlank="1" showInputMessage="1" showErrorMessage="1" sqref="Q18:R18">
      <formula1>Месяц</formula1>
    </dataValidation>
    <dataValidation type="textLength" allowBlank="1" showInputMessage="1" showErrorMessage="1" errorTitle="Ограничение длины текста." error="Слишком длинный текст." sqref="F18:G18 I18 AY18">
      <formula1>0</formula1>
      <formula2>900</formula2>
    </dataValidation>
  </dataValidations>
  <hyperlinks>
    <hyperlink ref="F19" location="'Очистка сточных вод'!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1.xml><?xml version="1.0" encoding="utf-8"?>
<worksheet xmlns="http://schemas.openxmlformats.org/spreadsheetml/2006/main" xmlns:r="http://schemas.openxmlformats.org/officeDocument/2006/relationships">
  <sheetPr codeName="Sheet_15">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469</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252</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Q18:R18">
      <formula1>Месяц</formula1>
    </dataValidation>
    <dataValidation type="list" allowBlank="1" showInputMessage="1" showErrorMessage="1" sqref="H18">
      <formula1>W_TYPE</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Утилизация ТБО'!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2.xml><?xml version="1.0" encoding="utf-8"?>
<worksheet xmlns="http://schemas.openxmlformats.org/spreadsheetml/2006/main" xmlns:r="http://schemas.openxmlformats.org/officeDocument/2006/relationships">
  <sheetPr codeName="Sheet_17">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469</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253</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H18">
      <formula1>W_TYPE</formula1>
    </dataValidation>
    <dataValidation type="list" allowBlank="1" showInputMessage="1" showErrorMessage="1" sqref="Q18:R18">
      <formula1>Месяц</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Захоронение ТБО'!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3.xml><?xml version="1.0" encoding="utf-8"?>
<worksheet xmlns="http://schemas.openxmlformats.org/spreadsheetml/2006/main" xmlns:r="http://schemas.openxmlformats.org/officeDocument/2006/relationships">
  <sheetPr codeName="Sheet_18">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254</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Q18:R18">
      <formula1>Месяц</formula1>
    </dataValidation>
    <dataValidation type="list" allowBlank="1" showInputMessage="1" showErrorMessage="1" sqref="H18">
      <formula1>W_TYPE</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ЖД (пассажир.)'!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4.xml><?xml version="1.0" encoding="utf-8"?>
<worksheet xmlns="http://schemas.openxmlformats.org/spreadsheetml/2006/main" xmlns:r="http://schemas.openxmlformats.org/officeDocument/2006/relationships">
  <sheetPr codeName="Sheet_19">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233</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H18">
      <formula1>W_TYPE</formula1>
    </dataValidation>
    <dataValidation type="list" allowBlank="1" showInputMessage="1" showErrorMessage="1" sqref="Q18:R18">
      <formula1>Месяц</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ЖД (услуги)'!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5.xml><?xml version="1.0" encoding="utf-8"?>
<worksheet xmlns="http://schemas.openxmlformats.org/spreadsheetml/2006/main" xmlns:r="http://schemas.openxmlformats.org/officeDocument/2006/relationships">
  <sheetPr codeName="Sheet_20">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255</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Q18:R18">
      <formula1>Месяц</formula1>
    </dataValidation>
    <dataValidation type="list" allowBlank="1" showInputMessage="1" showErrorMessage="1" sqref="H18">
      <formula1>W_TYPE</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Транспортировка газа'!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6.xml><?xml version="1.0" encoding="utf-8"?>
<worksheet xmlns="http://schemas.openxmlformats.org/spreadsheetml/2006/main" xmlns:r="http://schemas.openxmlformats.org/officeDocument/2006/relationships">
  <sheetPr codeName="Sheet_21">
    <pageSetUpPr fitToPage="1"/>
  </sheetPr>
  <dimension ref="A1:BF29"/>
  <sheetViews>
    <sheetView showGridLines="0" zoomScalePageLayoutView="0" workbookViewId="0" topLeftCell="C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277</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A14:AD14"/>
    <mergeCell ref="AE14:AH14"/>
    <mergeCell ref="J15:J16"/>
    <mergeCell ref="K15:K16"/>
    <mergeCell ref="W15:Z15"/>
    <mergeCell ref="AA15:AD15"/>
    <mergeCell ref="L15:L16"/>
    <mergeCell ref="Q14:R15"/>
    <mergeCell ref="Q8:U8"/>
    <mergeCell ref="E8:F8"/>
    <mergeCell ref="E6:F6"/>
    <mergeCell ref="AM15:AP15"/>
    <mergeCell ref="AQ15:AT15"/>
    <mergeCell ref="G14:G16"/>
    <mergeCell ref="H14:H16"/>
    <mergeCell ref="J14:P14"/>
    <mergeCell ref="W14:Z14"/>
    <mergeCell ref="Q6:U6"/>
    <mergeCell ref="AU3:AY3"/>
    <mergeCell ref="E4:F4"/>
    <mergeCell ref="Q4:U4"/>
    <mergeCell ref="E5:F5"/>
    <mergeCell ref="Q5:U5"/>
    <mergeCell ref="AV7:AY7"/>
    <mergeCell ref="E7:F7"/>
    <mergeCell ref="Q7:U7"/>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H18">
      <formula1>W_TYPE</formula1>
    </dataValidation>
    <dataValidation type="list" allowBlank="1" showInputMessage="1" showErrorMessage="1" sqref="Q18:R18">
      <formula1>Месяц</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Реализация газа'!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17.xml><?xml version="1.0" encoding="utf-8"?>
<worksheet xmlns="http://schemas.openxmlformats.org/spreadsheetml/2006/main" xmlns:r="http://schemas.openxmlformats.org/officeDocument/2006/relationships">
  <sheetPr codeName="Sheet_23">
    <pageSetUpPr fitToPage="1"/>
  </sheetPr>
  <dimension ref="A1:DK44"/>
  <sheetViews>
    <sheetView showGridLines="0" zoomScalePageLayoutView="0" workbookViewId="0" topLeftCell="C25">
      <selection activeCell="BK13" sqref="BK1:DG16384"/>
    </sheetView>
  </sheetViews>
  <sheetFormatPr defaultColWidth="9.140625" defaultRowHeight="11.25"/>
  <cols>
    <col min="1" max="2" width="9.57421875" style="141" hidden="1" customWidth="1"/>
    <col min="3" max="3" width="20.57421875" style="0" bestFit="1" customWidth="1"/>
    <col min="4" max="4" width="1.28515625" style="0" customWidth="1"/>
    <col min="5" max="5" width="8.8515625" style="0" customWidth="1"/>
    <col min="6" max="6" width="46.28125" style="0" customWidth="1"/>
    <col min="7" max="13" width="12.8515625" style="0" hidden="1" customWidth="1"/>
    <col min="14" max="14" width="9.57421875" style="0" hidden="1" customWidth="1"/>
    <col min="15" max="20" width="12.8515625" style="0" hidden="1" customWidth="1"/>
    <col min="21" max="21" width="15.7109375" style="0" customWidth="1"/>
    <col min="22" max="22" width="12.8515625" style="0" customWidth="1"/>
    <col min="23" max="27" width="12.8515625" style="0" hidden="1" customWidth="1"/>
    <col min="28" max="28" width="15.7109375" style="0" hidden="1" customWidth="1"/>
    <col min="29" max="34" width="12.8515625" style="0" hidden="1" customWidth="1"/>
    <col min="35" max="35" width="15.7109375" style="0" hidden="1" customWidth="1"/>
    <col min="36" max="41" width="12.8515625" style="0" hidden="1" customWidth="1"/>
    <col min="42" max="42" width="15.7109375" style="0" hidden="1" customWidth="1"/>
    <col min="43" max="48" width="12.8515625" style="0" hidden="1" customWidth="1"/>
    <col min="49" max="49" width="15.7109375" style="0" hidden="1" customWidth="1"/>
    <col min="50" max="55" width="12.8515625" style="0" hidden="1" customWidth="1"/>
    <col min="56" max="56" width="15.7109375" style="0" hidden="1" customWidth="1"/>
    <col min="57" max="62" width="12.8515625" style="0" hidden="1" customWidth="1"/>
    <col min="63" max="63" width="15.7109375" style="0" hidden="1" customWidth="1"/>
    <col min="64" max="69" width="12.8515625" style="0" hidden="1" customWidth="1"/>
    <col min="70" max="70" width="15.7109375" style="0" hidden="1" customWidth="1"/>
    <col min="71" max="76" width="12.8515625" style="0" hidden="1" customWidth="1"/>
    <col min="77" max="77" width="15.7109375" style="0" hidden="1" customWidth="1"/>
    <col min="78" max="83" width="12.8515625" style="0" hidden="1" customWidth="1"/>
    <col min="84" max="84" width="15.7109375" style="0" hidden="1" customWidth="1"/>
    <col min="85" max="90" width="12.8515625" style="0" hidden="1" customWidth="1"/>
    <col min="91" max="91" width="15.7109375" style="0" hidden="1" customWidth="1"/>
    <col min="92" max="97" width="12.8515625" style="0" hidden="1" customWidth="1"/>
    <col min="98" max="98" width="15.7109375" style="0" hidden="1" customWidth="1"/>
    <col min="99" max="104" width="12.8515625" style="0" hidden="1" customWidth="1"/>
    <col min="105" max="105" width="15.7109375" style="0" hidden="1" customWidth="1"/>
    <col min="106" max="111" width="12.8515625" style="0" hidden="1" customWidth="1"/>
    <col min="112" max="112" width="27.00390625" style="0" customWidth="1"/>
    <col min="115" max="115" width="10.421875" style="132" hidden="1" customWidth="1"/>
  </cols>
  <sheetData>
    <row r="1" spans="1:115" s="45" customFormat="1" ht="18" customHeight="1" hidden="1">
      <c r="A1" s="141">
        <f>ID</f>
        <v>26555079</v>
      </c>
      <c r="B1" s="141"/>
      <c r="F1" s="45" t="s">
        <v>465</v>
      </c>
      <c r="G1" s="47">
        <v>3000</v>
      </c>
      <c r="H1" s="47">
        <v>3000</v>
      </c>
      <c r="I1" s="47">
        <v>3000</v>
      </c>
      <c r="J1" s="47">
        <v>3000</v>
      </c>
      <c r="K1" s="47">
        <v>3000</v>
      </c>
      <c r="L1" s="47">
        <v>3000</v>
      </c>
      <c r="M1" s="47">
        <v>3000</v>
      </c>
      <c r="N1" s="47">
        <v>0</v>
      </c>
      <c r="O1" s="47">
        <f>YEAR_PERIOD</f>
        <v>2014</v>
      </c>
      <c r="P1" s="47">
        <f>YEAR_PERIOD+1</f>
        <v>2015</v>
      </c>
      <c r="Q1" s="47">
        <f>YEAR_PERIOD+2</f>
        <v>2016</v>
      </c>
      <c r="R1" s="47">
        <f>YEAR_PERIOD+3</f>
        <v>2017</v>
      </c>
      <c r="S1" s="47">
        <f>YEAR_PERIOD+4</f>
        <v>2018</v>
      </c>
      <c r="T1" s="47">
        <f>YEAR_PERIOD+5</f>
        <v>2019</v>
      </c>
      <c r="U1" s="47">
        <v>0</v>
      </c>
      <c r="V1" s="47">
        <f>YEAR_PERIOD</f>
        <v>2014</v>
      </c>
      <c r="W1" s="47">
        <f>YEAR_PERIOD+1</f>
        <v>2015</v>
      </c>
      <c r="X1" s="47">
        <f>YEAR_PERIOD+2</f>
        <v>2016</v>
      </c>
      <c r="Y1" s="47">
        <f>YEAR_PERIOD+3</f>
        <v>2017</v>
      </c>
      <c r="Z1" s="47">
        <f>YEAR_PERIOD+4</f>
        <v>2018</v>
      </c>
      <c r="AA1" s="47">
        <f>YEAR_PERIOD+5</f>
        <v>2019</v>
      </c>
      <c r="AB1" s="47">
        <v>0</v>
      </c>
      <c r="AC1" s="47">
        <f>YEAR_PERIOD</f>
        <v>2014</v>
      </c>
      <c r="AD1" s="47">
        <f>YEAR_PERIOD+1</f>
        <v>2015</v>
      </c>
      <c r="AE1" s="47">
        <f>YEAR_PERIOD+2</f>
        <v>2016</v>
      </c>
      <c r="AF1" s="47">
        <f>YEAR_PERIOD+3</f>
        <v>2017</v>
      </c>
      <c r="AG1" s="47">
        <f>YEAR_PERIOD+4</f>
        <v>2018</v>
      </c>
      <c r="AH1" s="47">
        <f>YEAR_PERIOD+5</f>
        <v>2019</v>
      </c>
      <c r="AI1" s="47">
        <v>0</v>
      </c>
      <c r="AJ1" s="47">
        <f>YEAR_PERIOD</f>
        <v>2014</v>
      </c>
      <c r="AK1" s="47">
        <f>YEAR_PERIOD+1</f>
        <v>2015</v>
      </c>
      <c r="AL1" s="47">
        <f>YEAR_PERIOD+2</f>
        <v>2016</v>
      </c>
      <c r="AM1" s="47">
        <f>YEAR_PERIOD+3</f>
        <v>2017</v>
      </c>
      <c r="AN1" s="47">
        <f>YEAR_PERIOD+4</f>
        <v>2018</v>
      </c>
      <c r="AO1" s="47">
        <f>YEAR_PERIOD+5</f>
        <v>2019</v>
      </c>
      <c r="AP1" s="47">
        <v>0</v>
      </c>
      <c r="AQ1" s="47">
        <f>YEAR_PERIOD</f>
        <v>2014</v>
      </c>
      <c r="AR1" s="47">
        <f>YEAR_PERIOD+1</f>
        <v>2015</v>
      </c>
      <c r="AS1" s="47">
        <f>YEAR_PERIOD+2</f>
        <v>2016</v>
      </c>
      <c r="AT1" s="47">
        <f>YEAR_PERIOD+3</f>
        <v>2017</v>
      </c>
      <c r="AU1" s="47">
        <f>YEAR_PERIOD+4</f>
        <v>2018</v>
      </c>
      <c r="AV1" s="47">
        <f>YEAR_PERIOD+5</f>
        <v>2019</v>
      </c>
      <c r="AW1" s="47">
        <v>0</v>
      </c>
      <c r="AX1" s="47">
        <f>YEAR_PERIOD</f>
        <v>2014</v>
      </c>
      <c r="AY1" s="47">
        <f>YEAR_PERIOD+1</f>
        <v>2015</v>
      </c>
      <c r="AZ1" s="47">
        <f>YEAR_PERIOD+2</f>
        <v>2016</v>
      </c>
      <c r="BA1" s="47">
        <f>YEAR_PERIOD+3</f>
        <v>2017</v>
      </c>
      <c r="BB1" s="47">
        <f>YEAR_PERIOD+4</f>
        <v>2018</v>
      </c>
      <c r="BC1" s="47">
        <f>YEAR_PERIOD+5</f>
        <v>2019</v>
      </c>
      <c r="BD1" s="47">
        <v>0</v>
      </c>
      <c r="BE1" s="47">
        <f>YEAR_PERIOD</f>
        <v>2014</v>
      </c>
      <c r="BF1" s="47">
        <f>YEAR_PERIOD+1</f>
        <v>2015</v>
      </c>
      <c r="BG1" s="47">
        <f>YEAR_PERIOD+2</f>
        <v>2016</v>
      </c>
      <c r="BH1" s="47">
        <f>YEAR_PERIOD+3</f>
        <v>2017</v>
      </c>
      <c r="BI1" s="47">
        <f>YEAR_PERIOD+4</f>
        <v>2018</v>
      </c>
      <c r="BJ1" s="47">
        <f>YEAR_PERIOD+5</f>
        <v>2019</v>
      </c>
      <c r="BK1" s="47">
        <v>0</v>
      </c>
      <c r="BL1" s="47">
        <f>YEAR_PERIOD</f>
        <v>2014</v>
      </c>
      <c r="BM1" s="47">
        <f>YEAR_PERIOD+1</f>
        <v>2015</v>
      </c>
      <c r="BN1" s="47">
        <f>YEAR_PERIOD+2</f>
        <v>2016</v>
      </c>
      <c r="BO1" s="47">
        <f>YEAR_PERIOD+3</f>
        <v>2017</v>
      </c>
      <c r="BP1" s="47">
        <f>YEAR_PERIOD+4</f>
        <v>2018</v>
      </c>
      <c r="BQ1" s="47">
        <f>YEAR_PERIOD+5</f>
        <v>2019</v>
      </c>
      <c r="BR1" s="47">
        <v>0</v>
      </c>
      <c r="BS1" s="47">
        <f>YEAR_PERIOD</f>
        <v>2014</v>
      </c>
      <c r="BT1" s="47">
        <f>YEAR_PERIOD+1</f>
        <v>2015</v>
      </c>
      <c r="BU1" s="47">
        <f>YEAR_PERIOD+2</f>
        <v>2016</v>
      </c>
      <c r="BV1" s="47">
        <f>YEAR_PERIOD+3</f>
        <v>2017</v>
      </c>
      <c r="BW1" s="47">
        <f>YEAR_PERIOD+4</f>
        <v>2018</v>
      </c>
      <c r="BX1" s="47">
        <f>YEAR_PERIOD+5</f>
        <v>2019</v>
      </c>
      <c r="BY1" s="47">
        <v>0</v>
      </c>
      <c r="BZ1" s="47">
        <f>YEAR_PERIOD</f>
        <v>2014</v>
      </c>
      <c r="CA1" s="47">
        <f>YEAR_PERIOD+1</f>
        <v>2015</v>
      </c>
      <c r="CB1" s="47">
        <f>YEAR_PERIOD+2</f>
        <v>2016</v>
      </c>
      <c r="CC1" s="47">
        <f>YEAR_PERIOD+3</f>
        <v>2017</v>
      </c>
      <c r="CD1" s="47">
        <f>YEAR_PERIOD+4</f>
        <v>2018</v>
      </c>
      <c r="CE1" s="47">
        <f>YEAR_PERIOD+5</f>
        <v>2019</v>
      </c>
      <c r="CF1" s="47">
        <v>0</v>
      </c>
      <c r="CG1" s="47">
        <f>YEAR_PERIOD</f>
        <v>2014</v>
      </c>
      <c r="CH1" s="47">
        <f>YEAR_PERIOD+1</f>
        <v>2015</v>
      </c>
      <c r="CI1" s="47">
        <f>YEAR_PERIOD+2</f>
        <v>2016</v>
      </c>
      <c r="CJ1" s="47">
        <f>YEAR_PERIOD+3</f>
        <v>2017</v>
      </c>
      <c r="CK1" s="47">
        <f>YEAR_PERIOD+4</f>
        <v>2018</v>
      </c>
      <c r="CL1" s="47">
        <f>YEAR_PERIOD+5</f>
        <v>2019</v>
      </c>
      <c r="CM1" s="47">
        <v>0</v>
      </c>
      <c r="CN1" s="47">
        <f>YEAR_PERIOD</f>
        <v>2014</v>
      </c>
      <c r="CO1" s="47">
        <f>YEAR_PERIOD+1</f>
        <v>2015</v>
      </c>
      <c r="CP1" s="47">
        <f>YEAR_PERIOD+2</f>
        <v>2016</v>
      </c>
      <c r="CQ1" s="47">
        <f>YEAR_PERIOD+3</f>
        <v>2017</v>
      </c>
      <c r="CR1" s="47">
        <f>YEAR_PERIOD+4</f>
        <v>2018</v>
      </c>
      <c r="CS1" s="47">
        <f>YEAR_PERIOD+5</f>
        <v>2019</v>
      </c>
      <c r="CT1" s="47">
        <v>0</v>
      </c>
      <c r="CU1" s="47">
        <f>YEAR_PERIOD</f>
        <v>2014</v>
      </c>
      <c r="CV1" s="47">
        <f>YEAR_PERIOD+1</f>
        <v>2015</v>
      </c>
      <c r="CW1" s="47">
        <f>YEAR_PERIOD+2</f>
        <v>2016</v>
      </c>
      <c r="CX1" s="47">
        <f>YEAR_PERIOD+3</f>
        <v>2017</v>
      </c>
      <c r="CY1" s="47">
        <f>YEAR_PERIOD+4</f>
        <v>2018</v>
      </c>
      <c r="CZ1" s="47">
        <f>YEAR_PERIOD+5</f>
        <v>2019</v>
      </c>
      <c r="DA1" s="47">
        <v>0</v>
      </c>
      <c r="DB1" s="47">
        <f>YEAR_PERIOD</f>
        <v>2014</v>
      </c>
      <c r="DC1" s="47">
        <f>YEAR_PERIOD+1</f>
        <v>2015</v>
      </c>
      <c r="DD1" s="47">
        <f>YEAR_PERIOD+2</f>
        <v>2016</v>
      </c>
      <c r="DE1" s="47">
        <f>YEAR_PERIOD+3</f>
        <v>2017</v>
      </c>
      <c r="DF1" s="47">
        <f>YEAR_PERIOD+4</f>
        <v>2018</v>
      </c>
      <c r="DG1" s="47">
        <f>YEAR_PERIOD+5</f>
        <v>2019</v>
      </c>
      <c r="DH1" s="47">
        <v>0</v>
      </c>
      <c r="DK1" s="132"/>
    </row>
    <row r="2" spans="1:115" s="45" customFormat="1" ht="30.75" customHeight="1" hidden="1">
      <c r="A2" s="141"/>
      <c r="B2" s="141"/>
      <c r="G2" s="46" t="s">
        <v>382</v>
      </c>
      <c r="H2" s="46" t="s">
        <v>382</v>
      </c>
      <c r="I2" s="46" t="s">
        <v>382</v>
      </c>
      <c r="J2" s="46" t="s">
        <v>382</v>
      </c>
      <c r="K2" s="46" t="s">
        <v>382</v>
      </c>
      <c r="L2" s="46" t="s">
        <v>382</v>
      </c>
      <c r="M2" s="46" t="s">
        <v>207</v>
      </c>
      <c r="N2" s="46" t="s">
        <v>207</v>
      </c>
      <c r="O2" s="46" t="s">
        <v>207</v>
      </c>
      <c r="P2" s="46" t="s">
        <v>207</v>
      </c>
      <c r="Q2" s="46" t="s">
        <v>207</v>
      </c>
      <c r="R2" s="46" t="s">
        <v>207</v>
      </c>
      <c r="S2" s="46" t="s">
        <v>207</v>
      </c>
      <c r="T2" s="46" t="s">
        <v>207</v>
      </c>
      <c r="U2" s="46" t="s">
        <v>242</v>
      </c>
      <c r="V2" s="46" t="s">
        <v>242</v>
      </c>
      <c r="W2" s="46" t="s">
        <v>242</v>
      </c>
      <c r="X2" s="46" t="s">
        <v>242</v>
      </c>
      <c r="Y2" s="46" t="s">
        <v>242</v>
      </c>
      <c r="Z2" s="46" t="s">
        <v>242</v>
      </c>
      <c r="AA2" s="46" t="s">
        <v>242</v>
      </c>
      <c r="AB2" s="46" t="s">
        <v>161</v>
      </c>
      <c r="AC2" s="46" t="s">
        <v>161</v>
      </c>
      <c r="AD2" s="46" t="s">
        <v>161</v>
      </c>
      <c r="AE2" s="46" t="s">
        <v>161</v>
      </c>
      <c r="AF2" s="46" t="s">
        <v>161</v>
      </c>
      <c r="AG2" s="46" t="s">
        <v>161</v>
      </c>
      <c r="AH2" s="46" t="s">
        <v>161</v>
      </c>
      <c r="AI2" s="46" t="s">
        <v>178</v>
      </c>
      <c r="AJ2" s="46" t="s">
        <v>178</v>
      </c>
      <c r="AK2" s="46" t="s">
        <v>178</v>
      </c>
      <c r="AL2" s="46" t="s">
        <v>178</v>
      </c>
      <c r="AM2" s="46" t="s">
        <v>178</v>
      </c>
      <c r="AN2" s="46" t="s">
        <v>178</v>
      </c>
      <c r="AO2" s="46" t="s">
        <v>178</v>
      </c>
      <c r="AP2" s="46" t="s">
        <v>251</v>
      </c>
      <c r="AQ2" s="46" t="s">
        <v>251</v>
      </c>
      <c r="AR2" s="46" t="s">
        <v>251</v>
      </c>
      <c r="AS2" s="46" t="s">
        <v>251</v>
      </c>
      <c r="AT2" s="46" t="s">
        <v>251</v>
      </c>
      <c r="AU2" s="46" t="s">
        <v>251</v>
      </c>
      <c r="AV2" s="46" t="s">
        <v>251</v>
      </c>
      <c r="AW2" s="46" t="s">
        <v>243</v>
      </c>
      <c r="AX2" s="46" t="s">
        <v>243</v>
      </c>
      <c r="AY2" s="46" t="s">
        <v>243</v>
      </c>
      <c r="AZ2" s="46" t="s">
        <v>243</v>
      </c>
      <c r="BA2" s="46" t="s">
        <v>243</v>
      </c>
      <c r="BB2" s="46" t="s">
        <v>243</v>
      </c>
      <c r="BC2" s="46" t="s">
        <v>243</v>
      </c>
      <c r="BD2" s="46" t="s">
        <v>244</v>
      </c>
      <c r="BE2" s="46" t="s">
        <v>244</v>
      </c>
      <c r="BF2" s="46" t="s">
        <v>244</v>
      </c>
      <c r="BG2" s="46" t="s">
        <v>244</v>
      </c>
      <c r="BH2" s="46" t="s">
        <v>244</v>
      </c>
      <c r="BI2" s="46" t="s">
        <v>244</v>
      </c>
      <c r="BJ2" s="46" t="s">
        <v>244</v>
      </c>
      <c r="BK2" s="46" t="s">
        <v>278</v>
      </c>
      <c r="BL2" s="46" t="s">
        <v>278</v>
      </c>
      <c r="BM2" s="46" t="s">
        <v>278</v>
      </c>
      <c r="BN2" s="46" t="s">
        <v>278</v>
      </c>
      <c r="BO2" s="46" t="s">
        <v>278</v>
      </c>
      <c r="BP2" s="46" t="s">
        <v>278</v>
      </c>
      <c r="BQ2" s="46" t="s">
        <v>278</v>
      </c>
      <c r="BR2" s="46" t="s">
        <v>252</v>
      </c>
      <c r="BS2" s="46" t="s">
        <v>252</v>
      </c>
      <c r="BT2" s="46" t="s">
        <v>252</v>
      </c>
      <c r="BU2" s="46" t="s">
        <v>252</v>
      </c>
      <c r="BV2" s="46" t="s">
        <v>252</v>
      </c>
      <c r="BW2" s="46" t="s">
        <v>252</v>
      </c>
      <c r="BX2" s="46" t="s">
        <v>252</v>
      </c>
      <c r="BY2" s="46" t="s">
        <v>253</v>
      </c>
      <c r="BZ2" s="46" t="s">
        <v>253</v>
      </c>
      <c r="CA2" s="46" t="s">
        <v>253</v>
      </c>
      <c r="CB2" s="46" t="s">
        <v>253</v>
      </c>
      <c r="CC2" s="46" t="s">
        <v>253</v>
      </c>
      <c r="CD2" s="46" t="s">
        <v>253</v>
      </c>
      <c r="CE2" s="46" t="s">
        <v>253</v>
      </c>
      <c r="CF2" s="46" t="s">
        <v>254</v>
      </c>
      <c r="CG2" s="46" t="s">
        <v>254</v>
      </c>
      <c r="CH2" s="46" t="s">
        <v>254</v>
      </c>
      <c r="CI2" s="46" t="s">
        <v>254</v>
      </c>
      <c r="CJ2" s="46" t="s">
        <v>254</v>
      </c>
      <c r="CK2" s="46" t="s">
        <v>254</v>
      </c>
      <c r="CL2" s="46" t="s">
        <v>254</v>
      </c>
      <c r="CM2" s="46" t="s">
        <v>233</v>
      </c>
      <c r="CN2" s="46" t="s">
        <v>233</v>
      </c>
      <c r="CO2" s="46" t="s">
        <v>233</v>
      </c>
      <c r="CP2" s="46" t="s">
        <v>233</v>
      </c>
      <c r="CQ2" s="46" t="s">
        <v>233</v>
      </c>
      <c r="CR2" s="46" t="s">
        <v>233</v>
      </c>
      <c r="CS2" s="46" t="s">
        <v>233</v>
      </c>
      <c r="CT2" s="46" t="s">
        <v>255</v>
      </c>
      <c r="CU2" s="46" t="s">
        <v>255</v>
      </c>
      <c r="CV2" s="46" t="s">
        <v>255</v>
      </c>
      <c r="CW2" s="46" t="s">
        <v>255</v>
      </c>
      <c r="CX2" s="46" t="s">
        <v>255</v>
      </c>
      <c r="CY2" s="46" t="s">
        <v>255</v>
      </c>
      <c r="CZ2" s="46" t="s">
        <v>255</v>
      </c>
      <c r="DA2" s="46" t="s">
        <v>277</v>
      </c>
      <c r="DB2" s="46" t="s">
        <v>277</v>
      </c>
      <c r="DC2" s="46" t="s">
        <v>277</v>
      </c>
      <c r="DD2" s="46" t="s">
        <v>277</v>
      </c>
      <c r="DE2" s="46" t="s">
        <v>277</v>
      </c>
      <c r="DF2" s="46" t="s">
        <v>277</v>
      </c>
      <c r="DG2" s="46" t="s">
        <v>277</v>
      </c>
      <c r="DH2" s="46" t="s">
        <v>382</v>
      </c>
      <c r="DK2" s="132"/>
    </row>
    <row r="3" spans="1:115" s="100" customFormat="1" ht="11.25">
      <c r="A3" s="141"/>
      <c r="B3" s="141"/>
      <c r="CT3" s="226"/>
      <c r="CU3" s="226"/>
      <c r="CV3" s="226"/>
      <c r="CW3" s="226"/>
      <c r="CX3" s="226"/>
      <c r="CY3" s="226"/>
      <c r="CZ3" s="226"/>
      <c r="DA3" s="226"/>
      <c r="DB3" s="226"/>
      <c r="DC3" s="226"/>
      <c r="DD3" s="226"/>
      <c r="DE3" s="226"/>
      <c r="DF3" s="364"/>
      <c r="DG3" s="364"/>
      <c r="DH3" s="364"/>
      <c r="DK3" s="132"/>
    </row>
    <row r="4" spans="1:115" s="100" customFormat="1" ht="36.75" customHeight="1" hidden="1">
      <c r="A4" s="141"/>
      <c r="B4" s="141"/>
      <c r="CT4" s="227"/>
      <c r="CU4" s="227"/>
      <c r="CV4" s="227"/>
      <c r="CW4" s="227"/>
      <c r="CX4" s="227"/>
      <c r="CY4" s="227"/>
      <c r="CZ4" s="227"/>
      <c r="DA4" s="227"/>
      <c r="DB4" s="227"/>
      <c r="DC4" s="227"/>
      <c r="DD4" s="227"/>
      <c r="DE4" s="227"/>
      <c r="DF4" s="390" t="s">
        <v>293</v>
      </c>
      <c r="DG4" s="390"/>
      <c r="DH4" s="390"/>
      <c r="DK4" s="132"/>
    </row>
    <row r="5" spans="1:115" s="100" customFormat="1" ht="11.25" hidden="1">
      <c r="A5" s="141"/>
      <c r="B5" s="141"/>
      <c r="CT5" s="114"/>
      <c r="DA5" s="228"/>
      <c r="DB5" s="228"/>
      <c r="DC5" s="228"/>
      <c r="DD5" s="228"/>
      <c r="DE5" s="228"/>
      <c r="DF5" s="114"/>
      <c r="DG5" s="399" t="str">
        <f>IF(B_POST="","",B_POST)</f>
        <v>Генеральный директор</v>
      </c>
      <c r="DH5" s="399"/>
      <c r="DK5" s="132"/>
    </row>
    <row r="6" spans="1:115" s="100" customFormat="1" ht="11.25" hidden="1">
      <c r="A6" s="141"/>
      <c r="B6" s="141"/>
      <c r="CT6" s="114"/>
      <c r="CZ6" s="114"/>
      <c r="DA6" s="230"/>
      <c r="DB6" s="230"/>
      <c r="DC6" s="230"/>
      <c r="DD6" s="230"/>
      <c r="DE6" s="230"/>
      <c r="DF6" s="114"/>
      <c r="DG6" s="400" t="str">
        <f>IF(B_FIO="","",B_FIO)</f>
        <v>Эмдин Сергей Владимирович</v>
      </c>
      <c r="DH6" s="400"/>
      <c r="DK6" s="132"/>
    </row>
    <row r="7" spans="1:115" s="100" customFormat="1" ht="11.25" hidden="1">
      <c r="A7" s="141"/>
      <c r="B7" s="141"/>
      <c r="CT7" s="114"/>
      <c r="DA7" s="229"/>
      <c r="DB7" s="229"/>
      <c r="DC7" s="229"/>
      <c r="DD7" s="229"/>
      <c r="DE7" s="229"/>
      <c r="DF7" s="114"/>
      <c r="DG7" s="394" t="s">
        <v>256</v>
      </c>
      <c r="DH7" s="394"/>
      <c r="DK7" s="132"/>
    </row>
    <row r="8" spans="98:112" ht="11.25" hidden="1">
      <c r="CT8" s="115"/>
      <c r="DA8" s="115"/>
      <c r="DB8" s="115"/>
      <c r="DC8" s="115"/>
      <c r="DD8" s="115"/>
      <c r="DE8" s="115"/>
      <c r="DF8" s="115"/>
      <c r="DG8" s="357" t="s">
        <v>257</v>
      </c>
      <c r="DH8" s="357"/>
    </row>
    <row r="9" ht="16.5" customHeight="1" thickBot="1">
      <c r="DH9" s="99"/>
    </row>
    <row r="10" spans="4:112" ht="26.25" customHeight="1">
      <c r="D10" s="374" t="str">
        <f>"Источники финансирования мероприятий Программы в области энергосбережения и повышения энергетической эффективности на "&amp;YEAR_PERIOD&amp;"-"&amp;YEAR_PERIOD+DURATION-1&amp;" гг. (план)"</f>
        <v>Источники финансирования мероприятий Программы в области энергосбережения и повышения энергетической эффективности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6"/>
    </row>
    <row r="11" spans="4:11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319"/>
    </row>
    <row r="12" spans="4:112" ht="26.25" customHeight="1">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row>
    <row r="13" spans="4:11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7"/>
    </row>
    <row r="14" spans="4:112" ht="15.75" customHeight="1">
      <c r="D14" s="32"/>
      <c r="E14" s="358" t="s">
        <v>34</v>
      </c>
      <c r="F14" s="385" t="s">
        <v>322</v>
      </c>
      <c r="G14" s="396" t="s">
        <v>508</v>
      </c>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c r="DF14" s="397"/>
      <c r="DG14" s="398"/>
      <c r="DH14" s="234"/>
    </row>
    <row r="15" spans="4:112" ht="33" customHeight="1">
      <c r="D15" s="32"/>
      <c r="E15" s="359"/>
      <c r="F15" s="386"/>
      <c r="G15" s="401" t="s">
        <v>382</v>
      </c>
      <c r="H15" s="402"/>
      <c r="I15" s="402"/>
      <c r="J15" s="402"/>
      <c r="K15" s="402"/>
      <c r="L15" s="402"/>
      <c r="M15" s="403"/>
      <c r="N15" s="401" t="s">
        <v>207</v>
      </c>
      <c r="O15" s="402"/>
      <c r="P15" s="402"/>
      <c r="Q15" s="402"/>
      <c r="R15" s="402"/>
      <c r="S15" s="402"/>
      <c r="T15" s="403"/>
      <c r="U15" s="401" t="s">
        <v>242</v>
      </c>
      <c r="V15" s="402"/>
      <c r="W15" s="402"/>
      <c r="X15" s="402"/>
      <c r="Y15" s="402"/>
      <c r="Z15" s="402"/>
      <c r="AA15" s="403"/>
      <c r="AB15" s="401" t="s">
        <v>161</v>
      </c>
      <c r="AC15" s="402"/>
      <c r="AD15" s="402"/>
      <c r="AE15" s="402"/>
      <c r="AF15" s="402"/>
      <c r="AG15" s="402"/>
      <c r="AH15" s="403"/>
      <c r="AI15" s="401" t="s">
        <v>178</v>
      </c>
      <c r="AJ15" s="402"/>
      <c r="AK15" s="402"/>
      <c r="AL15" s="402"/>
      <c r="AM15" s="402"/>
      <c r="AN15" s="402"/>
      <c r="AO15" s="403"/>
      <c r="AP15" s="401" t="s">
        <v>251</v>
      </c>
      <c r="AQ15" s="402"/>
      <c r="AR15" s="402"/>
      <c r="AS15" s="402"/>
      <c r="AT15" s="402"/>
      <c r="AU15" s="402"/>
      <c r="AV15" s="403"/>
      <c r="AW15" s="401" t="s">
        <v>243</v>
      </c>
      <c r="AX15" s="402"/>
      <c r="AY15" s="402"/>
      <c r="AZ15" s="402"/>
      <c r="BA15" s="402"/>
      <c r="BB15" s="402"/>
      <c r="BC15" s="403"/>
      <c r="BD15" s="401" t="s">
        <v>244</v>
      </c>
      <c r="BE15" s="402"/>
      <c r="BF15" s="402"/>
      <c r="BG15" s="402"/>
      <c r="BH15" s="402"/>
      <c r="BI15" s="402"/>
      <c r="BJ15" s="403"/>
      <c r="BK15" s="401" t="s">
        <v>278</v>
      </c>
      <c r="BL15" s="402"/>
      <c r="BM15" s="402"/>
      <c r="BN15" s="402"/>
      <c r="BO15" s="402"/>
      <c r="BP15" s="402"/>
      <c r="BQ15" s="403"/>
      <c r="BR15" s="401" t="s">
        <v>252</v>
      </c>
      <c r="BS15" s="402"/>
      <c r="BT15" s="402"/>
      <c r="BU15" s="402"/>
      <c r="BV15" s="402"/>
      <c r="BW15" s="402"/>
      <c r="BX15" s="403"/>
      <c r="BY15" s="401" t="s">
        <v>253</v>
      </c>
      <c r="BZ15" s="402"/>
      <c r="CA15" s="402"/>
      <c r="CB15" s="402"/>
      <c r="CC15" s="402"/>
      <c r="CD15" s="402"/>
      <c r="CE15" s="403"/>
      <c r="CF15" s="401" t="s">
        <v>254</v>
      </c>
      <c r="CG15" s="402"/>
      <c r="CH15" s="402"/>
      <c r="CI15" s="402"/>
      <c r="CJ15" s="402"/>
      <c r="CK15" s="402"/>
      <c r="CL15" s="403"/>
      <c r="CM15" s="401" t="s">
        <v>233</v>
      </c>
      <c r="CN15" s="402"/>
      <c r="CO15" s="402"/>
      <c r="CP15" s="402"/>
      <c r="CQ15" s="402"/>
      <c r="CR15" s="402"/>
      <c r="CS15" s="403"/>
      <c r="CT15" s="401" t="s">
        <v>255</v>
      </c>
      <c r="CU15" s="402"/>
      <c r="CV15" s="402"/>
      <c r="CW15" s="402"/>
      <c r="CX15" s="402"/>
      <c r="CY15" s="402"/>
      <c r="CZ15" s="403"/>
      <c r="DA15" s="401" t="s">
        <v>277</v>
      </c>
      <c r="DB15" s="402"/>
      <c r="DC15" s="402"/>
      <c r="DD15" s="402"/>
      <c r="DE15" s="402"/>
      <c r="DF15" s="402"/>
      <c r="DG15" s="404"/>
      <c r="DH15" s="234"/>
    </row>
    <row r="16" spans="4:112" ht="27" customHeight="1" thickBot="1">
      <c r="D16" s="32"/>
      <c r="E16" s="360"/>
      <c r="F16" s="387"/>
      <c r="G16" s="155" t="s">
        <v>450</v>
      </c>
      <c r="H16" s="197" t="str">
        <f>"План "&amp;YEAR_PERIOD&amp;" г."</f>
        <v>План 2014 г.</v>
      </c>
      <c r="I16" s="197" t="str">
        <f>"План "&amp;YEAR_PERIOD+1&amp;" г."</f>
        <v>План 2015 г.</v>
      </c>
      <c r="J16" s="197" t="str">
        <f>"План "&amp;YEAR_PERIOD+2&amp;" г."</f>
        <v>План 2016 г.</v>
      </c>
      <c r="K16" s="197" t="str">
        <f>"План "&amp;YEAR_PERIOD+3&amp;" г."</f>
        <v>План 2017 г.</v>
      </c>
      <c r="L16" s="197" t="str">
        <f>"План "&amp;YEAR_PERIOD+4&amp;" г."</f>
        <v>План 2018 г.</v>
      </c>
      <c r="M16" s="197" t="str">
        <f>"План "&amp;YEAR_PERIOD+5&amp;" г."</f>
        <v>План 2019 г.</v>
      </c>
      <c r="N16" s="155" t="s">
        <v>450</v>
      </c>
      <c r="O16" s="197" t="str">
        <f>"План "&amp;YEAR_PERIOD&amp;" г."</f>
        <v>План 2014 г.</v>
      </c>
      <c r="P16" s="197" t="str">
        <f>"План "&amp;YEAR_PERIOD+1&amp;" г."</f>
        <v>План 2015 г.</v>
      </c>
      <c r="Q16" s="197" t="str">
        <f>"План "&amp;YEAR_PERIOD+2&amp;" г."</f>
        <v>План 2016 г.</v>
      </c>
      <c r="R16" s="197" t="str">
        <f>"План "&amp;YEAR_PERIOD+3&amp;" г."</f>
        <v>План 2017 г.</v>
      </c>
      <c r="S16" s="197" t="str">
        <f>"План "&amp;YEAR_PERIOD+4&amp;" г."</f>
        <v>План 2018 г.</v>
      </c>
      <c r="T16" s="197" t="str">
        <f>"План "&amp;YEAR_PERIOD+5&amp;" г."</f>
        <v>План 2019 г.</v>
      </c>
      <c r="U16" s="155" t="s">
        <v>450</v>
      </c>
      <c r="V16" s="197" t="str">
        <f>"План "&amp;YEAR_PERIOD&amp;" г."</f>
        <v>План 2014 г.</v>
      </c>
      <c r="W16" s="197" t="str">
        <f>"План "&amp;YEAR_PERIOD+1&amp;" г."</f>
        <v>План 2015 г.</v>
      </c>
      <c r="X16" s="197" t="str">
        <f>"План "&amp;YEAR_PERIOD+2&amp;" г."</f>
        <v>План 2016 г.</v>
      </c>
      <c r="Y16" s="197" t="str">
        <f>"План "&amp;YEAR_PERIOD+3&amp;" г."</f>
        <v>План 2017 г.</v>
      </c>
      <c r="Z16" s="197" t="str">
        <f>"План "&amp;YEAR_PERIOD+4&amp;" г."</f>
        <v>План 2018 г.</v>
      </c>
      <c r="AA16" s="197" t="str">
        <f>"План "&amp;YEAR_PERIOD+5&amp;" г."</f>
        <v>План 2019 г.</v>
      </c>
      <c r="AB16" s="155" t="s">
        <v>450</v>
      </c>
      <c r="AC16" s="197" t="str">
        <f>"План "&amp;YEAR_PERIOD&amp;" г."</f>
        <v>План 2014 г.</v>
      </c>
      <c r="AD16" s="197" t="str">
        <f>"План "&amp;YEAR_PERIOD+1&amp;" г."</f>
        <v>План 2015 г.</v>
      </c>
      <c r="AE16" s="197" t="str">
        <f>"План "&amp;YEAR_PERIOD+2&amp;" г."</f>
        <v>План 2016 г.</v>
      </c>
      <c r="AF16" s="197" t="str">
        <f>"План "&amp;YEAR_PERIOD+3&amp;" г."</f>
        <v>План 2017 г.</v>
      </c>
      <c r="AG16" s="197" t="str">
        <f>"План "&amp;YEAR_PERIOD+4&amp;" г."</f>
        <v>План 2018 г.</v>
      </c>
      <c r="AH16" s="197" t="str">
        <f>"План "&amp;YEAR_PERIOD+5&amp;" г."</f>
        <v>План 2019 г.</v>
      </c>
      <c r="AI16" s="155" t="s">
        <v>450</v>
      </c>
      <c r="AJ16" s="197" t="str">
        <f>"План "&amp;YEAR_PERIOD&amp;" г."</f>
        <v>План 2014 г.</v>
      </c>
      <c r="AK16" s="197" t="str">
        <f>"План "&amp;YEAR_PERIOD+1&amp;" г."</f>
        <v>План 2015 г.</v>
      </c>
      <c r="AL16" s="197" t="str">
        <f>"План "&amp;YEAR_PERIOD+2&amp;" г."</f>
        <v>План 2016 г.</v>
      </c>
      <c r="AM16" s="197" t="str">
        <f>"План "&amp;YEAR_PERIOD+3&amp;" г."</f>
        <v>План 2017 г.</v>
      </c>
      <c r="AN16" s="197" t="str">
        <f>"План "&amp;YEAR_PERIOD+4&amp;" г."</f>
        <v>План 2018 г.</v>
      </c>
      <c r="AO16" s="197" t="str">
        <f>"План "&amp;YEAR_PERIOD+5&amp;" г."</f>
        <v>План 2019 г.</v>
      </c>
      <c r="AP16" s="155" t="s">
        <v>450</v>
      </c>
      <c r="AQ16" s="197" t="str">
        <f>"План "&amp;YEAR_PERIOD&amp;" г."</f>
        <v>План 2014 г.</v>
      </c>
      <c r="AR16" s="197" t="str">
        <f>"План "&amp;YEAR_PERIOD+1&amp;" г."</f>
        <v>План 2015 г.</v>
      </c>
      <c r="AS16" s="197" t="str">
        <f>"План "&amp;YEAR_PERIOD+2&amp;" г."</f>
        <v>План 2016 г.</v>
      </c>
      <c r="AT16" s="197" t="str">
        <f>"План "&amp;YEAR_PERIOD+3&amp;" г."</f>
        <v>План 2017 г.</v>
      </c>
      <c r="AU16" s="197" t="str">
        <f>"План "&amp;YEAR_PERIOD+4&amp;" г."</f>
        <v>План 2018 г.</v>
      </c>
      <c r="AV16" s="197" t="str">
        <f>"План "&amp;YEAR_PERIOD+5&amp;" г."</f>
        <v>План 2019 г.</v>
      </c>
      <c r="AW16" s="155" t="s">
        <v>450</v>
      </c>
      <c r="AX16" s="197" t="str">
        <f>"План "&amp;YEAR_PERIOD&amp;" г."</f>
        <v>План 2014 г.</v>
      </c>
      <c r="AY16" s="197" t="str">
        <f>"План "&amp;YEAR_PERIOD+1&amp;" г."</f>
        <v>План 2015 г.</v>
      </c>
      <c r="AZ16" s="197" t="str">
        <f>"План "&amp;YEAR_PERIOD+2&amp;" г."</f>
        <v>План 2016 г.</v>
      </c>
      <c r="BA16" s="197" t="str">
        <f>"План "&amp;YEAR_PERIOD+3&amp;" г."</f>
        <v>План 2017 г.</v>
      </c>
      <c r="BB16" s="197" t="str">
        <f>"План "&amp;YEAR_PERIOD+4&amp;" г."</f>
        <v>План 2018 г.</v>
      </c>
      <c r="BC16" s="197" t="str">
        <f>"План "&amp;YEAR_PERIOD+5&amp;" г."</f>
        <v>План 2019 г.</v>
      </c>
      <c r="BD16" s="155" t="s">
        <v>450</v>
      </c>
      <c r="BE16" s="197" t="str">
        <f>"План "&amp;YEAR_PERIOD&amp;" г."</f>
        <v>План 2014 г.</v>
      </c>
      <c r="BF16" s="197" t="str">
        <f>"План "&amp;YEAR_PERIOD+1&amp;" г."</f>
        <v>План 2015 г.</v>
      </c>
      <c r="BG16" s="197" t="str">
        <f>"План "&amp;YEAR_PERIOD+2&amp;" г."</f>
        <v>План 2016 г.</v>
      </c>
      <c r="BH16" s="197" t="str">
        <f>"План "&amp;YEAR_PERIOD+3&amp;" г."</f>
        <v>План 2017 г.</v>
      </c>
      <c r="BI16" s="197" t="str">
        <f>"План "&amp;YEAR_PERIOD+4&amp;" г."</f>
        <v>План 2018 г.</v>
      </c>
      <c r="BJ16" s="197" t="str">
        <f>"План "&amp;YEAR_PERIOD+5&amp;" г."</f>
        <v>План 2019 г.</v>
      </c>
      <c r="BK16" s="155" t="s">
        <v>450</v>
      </c>
      <c r="BL16" s="197" t="str">
        <f>"План "&amp;YEAR_PERIOD&amp;" г."</f>
        <v>План 2014 г.</v>
      </c>
      <c r="BM16" s="197" t="str">
        <f>"План "&amp;YEAR_PERIOD+1&amp;" г."</f>
        <v>План 2015 г.</v>
      </c>
      <c r="BN16" s="197" t="str">
        <f>"План "&amp;YEAR_PERIOD+2&amp;" г."</f>
        <v>План 2016 г.</v>
      </c>
      <c r="BO16" s="197" t="str">
        <f>"План "&amp;YEAR_PERIOD+3&amp;" г."</f>
        <v>План 2017 г.</v>
      </c>
      <c r="BP16" s="197" t="str">
        <f>"План "&amp;YEAR_PERIOD+4&amp;" г."</f>
        <v>План 2018 г.</v>
      </c>
      <c r="BQ16" s="197" t="str">
        <f>"План "&amp;YEAR_PERIOD+5&amp;" г."</f>
        <v>План 2019 г.</v>
      </c>
      <c r="BR16" s="155" t="s">
        <v>450</v>
      </c>
      <c r="BS16" s="197" t="str">
        <f>"План "&amp;YEAR_PERIOD&amp;" г."</f>
        <v>План 2014 г.</v>
      </c>
      <c r="BT16" s="197" t="str">
        <f>"План "&amp;YEAR_PERIOD+1&amp;" г."</f>
        <v>План 2015 г.</v>
      </c>
      <c r="BU16" s="197" t="str">
        <f>"План "&amp;YEAR_PERIOD+2&amp;" г."</f>
        <v>План 2016 г.</v>
      </c>
      <c r="BV16" s="197" t="str">
        <f>"План "&amp;YEAR_PERIOD+3&amp;" г."</f>
        <v>План 2017 г.</v>
      </c>
      <c r="BW16" s="197" t="str">
        <f>"План "&amp;YEAR_PERIOD+4&amp;" г."</f>
        <v>План 2018 г.</v>
      </c>
      <c r="BX16" s="197" t="str">
        <f>"План "&amp;YEAR_PERIOD+5&amp;" г."</f>
        <v>План 2019 г.</v>
      </c>
      <c r="BY16" s="155" t="s">
        <v>450</v>
      </c>
      <c r="BZ16" s="197" t="str">
        <f>"План "&amp;YEAR_PERIOD&amp;" г."</f>
        <v>План 2014 г.</v>
      </c>
      <c r="CA16" s="197" t="str">
        <f>"План "&amp;YEAR_PERIOD+1&amp;" г."</f>
        <v>План 2015 г.</v>
      </c>
      <c r="CB16" s="197" t="str">
        <f>"План "&amp;YEAR_PERIOD+2&amp;" г."</f>
        <v>План 2016 г.</v>
      </c>
      <c r="CC16" s="197" t="str">
        <f>"План "&amp;YEAR_PERIOD+3&amp;" г."</f>
        <v>План 2017 г.</v>
      </c>
      <c r="CD16" s="197" t="str">
        <f>"План "&amp;YEAR_PERIOD+4&amp;" г."</f>
        <v>План 2018 г.</v>
      </c>
      <c r="CE16" s="197" t="str">
        <f>"План "&amp;YEAR_PERIOD+5&amp;" г."</f>
        <v>План 2019 г.</v>
      </c>
      <c r="CF16" s="155" t="s">
        <v>450</v>
      </c>
      <c r="CG16" s="197" t="str">
        <f>"План "&amp;YEAR_PERIOD&amp;" г."</f>
        <v>План 2014 г.</v>
      </c>
      <c r="CH16" s="197" t="str">
        <f>"План "&amp;YEAR_PERIOD+1&amp;" г."</f>
        <v>План 2015 г.</v>
      </c>
      <c r="CI16" s="197" t="str">
        <f>"План "&amp;YEAR_PERIOD+2&amp;" г."</f>
        <v>План 2016 г.</v>
      </c>
      <c r="CJ16" s="197" t="str">
        <f>"План "&amp;YEAR_PERIOD+3&amp;" г."</f>
        <v>План 2017 г.</v>
      </c>
      <c r="CK16" s="197" t="str">
        <f>"План "&amp;YEAR_PERIOD+4&amp;" г."</f>
        <v>План 2018 г.</v>
      </c>
      <c r="CL16" s="197" t="str">
        <f>"План "&amp;YEAR_PERIOD+5&amp;" г."</f>
        <v>План 2019 г.</v>
      </c>
      <c r="CM16" s="155" t="s">
        <v>450</v>
      </c>
      <c r="CN16" s="197" t="str">
        <f>"План "&amp;YEAR_PERIOD&amp;" г."</f>
        <v>План 2014 г.</v>
      </c>
      <c r="CO16" s="197" t="str">
        <f>"План "&amp;YEAR_PERIOD+1&amp;" г."</f>
        <v>План 2015 г.</v>
      </c>
      <c r="CP16" s="197" t="str">
        <f>"План "&amp;YEAR_PERIOD+2&amp;" г."</f>
        <v>План 2016 г.</v>
      </c>
      <c r="CQ16" s="197" t="str">
        <f>"План "&amp;YEAR_PERIOD+3&amp;" г."</f>
        <v>План 2017 г.</v>
      </c>
      <c r="CR16" s="197" t="str">
        <f>"План "&amp;YEAR_PERIOD+4&amp;" г."</f>
        <v>План 2018 г.</v>
      </c>
      <c r="CS16" s="197" t="str">
        <f>"План "&amp;YEAR_PERIOD+5&amp;" г."</f>
        <v>План 2019 г.</v>
      </c>
      <c r="CT16" s="155" t="s">
        <v>450</v>
      </c>
      <c r="CU16" s="197" t="str">
        <f>"План "&amp;YEAR_PERIOD&amp;" г."</f>
        <v>План 2014 г.</v>
      </c>
      <c r="CV16" s="197" t="str">
        <f>"План "&amp;YEAR_PERIOD+1&amp;" г."</f>
        <v>План 2015 г.</v>
      </c>
      <c r="CW16" s="197" t="str">
        <f>"План "&amp;YEAR_PERIOD+2&amp;" г."</f>
        <v>План 2016 г.</v>
      </c>
      <c r="CX16" s="197" t="str">
        <f>"План "&amp;YEAR_PERIOD+3&amp;" г."</f>
        <v>План 2017 г.</v>
      </c>
      <c r="CY16" s="197" t="str">
        <f>"План "&amp;YEAR_PERIOD+4&amp;" г."</f>
        <v>План 2018 г.</v>
      </c>
      <c r="CZ16" s="197" t="str">
        <f>"План "&amp;YEAR_PERIOD+5&amp;" г."</f>
        <v>План 2019 г.</v>
      </c>
      <c r="DA16" s="155" t="s">
        <v>450</v>
      </c>
      <c r="DB16" s="197" t="str">
        <f>"План "&amp;YEAR_PERIOD&amp;" г."</f>
        <v>План 2014 г.</v>
      </c>
      <c r="DC16" s="197" t="str">
        <f>"План "&amp;YEAR_PERIOD+1&amp;" г."</f>
        <v>План 2015 г.</v>
      </c>
      <c r="DD16" s="197" t="str">
        <f>"План "&amp;YEAR_PERIOD+2&amp;" г."</f>
        <v>План 2016 г.</v>
      </c>
      <c r="DE16" s="197" t="str">
        <f>"План "&amp;YEAR_PERIOD+3&amp;" г."</f>
        <v>План 2017 г.</v>
      </c>
      <c r="DF16" s="197" t="str">
        <f>"План "&amp;YEAR_PERIOD+4&amp;" г."</f>
        <v>План 2018 г.</v>
      </c>
      <c r="DG16" s="216" t="str">
        <f>"План "&amp;YEAR_PERIOD+5&amp;" г."</f>
        <v>План 2019 г.</v>
      </c>
      <c r="DH16" s="234"/>
    </row>
    <row r="17" spans="4:112" ht="12" thickBot="1">
      <c r="D17" s="32"/>
      <c r="E17" s="215">
        <v>1</v>
      </c>
      <c r="F17" s="215">
        <v>2</v>
      </c>
      <c r="G17" s="395">
        <v>3</v>
      </c>
      <c r="H17" s="395"/>
      <c r="I17" s="395"/>
      <c r="J17" s="395"/>
      <c r="K17" s="395"/>
      <c r="L17" s="395"/>
      <c r="M17" s="395"/>
      <c r="N17" s="395">
        <v>4</v>
      </c>
      <c r="O17" s="395"/>
      <c r="P17" s="395"/>
      <c r="Q17" s="395"/>
      <c r="R17" s="395"/>
      <c r="S17" s="395"/>
      <c r="T17" s="395"/>
      <c r="U17" s="395">
        <v>5</v>
      </c>
      <c r="V17" s="395"/>
      <c r="W17" s="395"/>
      <c r="X17" s="395"/>
      <c r="Y17" s="395"/>
      <c r="Z17" s="395"/>
      <c r="AA17" s="395"/>
      <c r="AB17" s="395">
        <v>6</v>
      </c>
      <c r="AC17" s="395"/>
      <c r="AD17" s="395"/>
      <c r="AE17" s="395"/>
      <c r="AF17" s="395"/>
      <c r="AG17" s="395"/>
      <c r="AH17" s="395"/>
      <c r="AI17" s="395">
        <v>7</v>
      </c>
      <c r="AJ17" s="395"/>
      <c r="AK17" s="395"/>
      <c r="AL17" s="395"/>
      <c r="AM17" s="395"/>
      <c r="AN17" s="395"/>
      <c r="AO17" s="395"/>
      <c r="AP17" s="395">
        <v>8</v>
      </c>
      <c r="AQ17" s="395"/>
      <c r="AR17" s="395"/>
      <c r="AS17" s="395"/>
      <c r="AT17" s="395"/>
      <c r="AU17" s="395"/>
      <c r="AV17" s="395"/>
      <c r="AW17" s="395">
        <v>9</v>
      </c>
      <c r="AX17" s="395"/>
      <c r="AY17" s="395"/>
      <c r="AZ17" s="395"/>
      <c r="BA17" s="395"/>
      <c r="BB17" s="395"/>
      <c r="BC17" s="395"/>
      <c r="BD17" s="395">
        <v>10</v>
      </c>
      <c r="BE17" s="395"/>
      <c r="BF17" s="395"/>
      <c r="BG17" s="395"/>
      <c r="BH17" s="395"/>
      <c r="BI17" s="395"/>
      <c r="BJ17" s="395"/>
      <c r="BK17" s="395">
        <v>11</v>
      </c>
      <c r="BL17" s="395"/>
      <c r="BM17" s="395"/>
      <c r="BN17" s="395"/>
      <c r="BO17" s="395"/>
      <c r="BP17" s="395"/>
      <c r="BQ17" s="395"/>
      <c r="BR17" s="395">
        <v>12</v>
      </c>
      <c r="BS17" s="395"/>
      <c r="BT17" s="395"/>
      <c r="BU17" s="395"/>
      <c r="BV17" s="395"/>
      <c r="BW17" s="395"/>
      <c r="BX17" s="395"/>
      <c r="BY17" s="395">
        <v>13</v>
      </c>
      <c r="BZ17" s="395"/>
      <c r="CA17" s="395"/>
      <c r="CB17" s="395"/>
      <c r="CC17" s="395"/>
      <c r="CD17" s="395"/>
      <c r="CE17" s="395"/>
      <c r="CF17" s="395">
        <v>14</v>
      </c>
      <c r="CG17" s="395"/>
      <c r="CH17" s="395"/>
      <c r="CI17" s="395"/>
      <c r="CJ17" s="395"/>
      <c r="CK17" s="395"/>
      <c r="CL17" s="395"/>
      <c r="CM17" s="395">
        <v>15</v>
      </c>
      <c r="CN17" s="395"/>
      <c r="CO17" s="395"/>
      <c r="CP17" s="395"/>
      <c r="CQ17" s="395"/>
      <c r="CR17" s="395"/>
      <c r="CS17" s="395"/>
      <c r="CT17" s="395">
        <v>16</v>
      </c>
      <c r="CU17" s="395"/>
      <c r="CV17" s="395"/>
      <c r="CW17" s="395"/>
      <c r="CX17" s="395"/>
      <c r="CY17" s="395"/>
      <c r="CZ17" s="395"/>
      <c r="DA17" s="395">
        <v>17</v>
      </c>
      <c r="DB17" s="395"/>
      <c r="DC17" s="395"/>
      <c r="DD17" s="395"/>
      <c r="DE17" s="395"/>
      <c r="DF17" s="395"/>
      <c r="DG17" s="395"/>
      <c r="DH17" s="38"/>
    </row>
    <row r="18" spans="4:112" ht="11.25">
      <c r="D18" s="32"/>
      <c r="E18" s="173" t="s">
        <v>388</v>
      </c>
      <c r="F18" s="180" t="s">
        <v>383</v>
      </c>
      <c r="G18" s="181" t="e">
        <f aca="true" t="shared" si="0" ref="G18:G24">SUM(H18:M18)</f>
        <v>#REF!</v>
      </c>
      <c r="H18" s="181" t="e">
        <f aca="true" t="shared" si="1" ref="H18:AM18">H19+H26+H29+H32</f>
        <v>#REF!</v>
      </c>
      <c r="I18" s="181" t="e">
        <f t="shared" si="1"/>
        <v>#REF!</v>
      </c>
      <c r="J18" s="181" t="e">
        <f t="shared" si="1"/>
        <v>#REF!</v>
      </c>
      <c r="K18" s="181" t="e">
        <f t="shared" si="1"/>
        <v>#REF!</v>
      </c>
      <c r="L18" s="181" t="e">
        <f t="shared" si="1"/>
        <v>#REF!</v>
      </c>
      <c r="M18" s="212" t="e">
        <f t="shared" si="1"/>
        <v>#REF!</v>
      </c>
      <c r="N18" s="219">
        <f t="shared" si="1"/>
        <v>0</v>
      </c>
      <c r="O18" s="181">
        <f t="shared" si="1"/>
        <v>0</v>
      </c>
      <c r="P18" s="181">
        <f t="shared" si="1"/>
        <v>0</v>
      </c>
      <c r="Q18" s="181">
        <f t="shared" si="1"/>
        <v>0</v>
      </c>
      <c r="R18" s="181">
        <f t="shared" si="1"/>
        <v>0</v>
      </c>
      <c r="S18" s="181">
        <f t="shared" si="1"/>
        <v>0</v>
      </c>
      <c r="T18" s="182">
        <f t="shared" si="1"/>
        <v>0</v>
      </c>
      <c r="U18" s="219">
        <f t="shared" si="1"/>
        <v>15.46</v>
      </c>
      <c r="V18" s="181">
        <f t="shared" si="1"/>
        <v>15.46</v>
      </c>
      <c r="W18" s="181">
        <f t="shared" si="1"/>
        <v>0</v>
      </c>
      <c r="X18" s="181">
        <f t="shared" si="1"/>
        <v>0</v>
      </c>
      <c r="Y18" s="181">
        <f t="shared" si="1"/>
        <v>0</v>
      </c>
      <c r="Z18" s="181">
        <f t="shared" si="1"/>
        <v>0</v>
      </c>
      <c r="AA18" s="182">
        <f t="shared" si="1"/>
        <v>0</v>
      </c>
      <c r="AB18" s="219" t="e">
        <f t="shared" si="1"/>
        <v>#REF!</v>
      </c>
      <c r="AC18" s="181" t="e">
        <f t="shared" si="1"/>
        <v>#REF!</v>
      </c>
      <c r="AD18" s="181" t="e">
        <f t="shared" si="1"/>
        <v>#REF!</v>
      </c>
      <c r="AE18" s="181" t="e">
        <f t="shared" si="1"/>
        <v>#REF!</v>
      </c>
      <c r="AF18" s="181" t="e">
        <f t="shared" si="1"/>
        <v>#REF!</v>
      </c>
      <c r="AG18" s="181" t="e">
        <f t="shared" si="1"/>
        <v>#REF!</v>
      </c>
      <c r="AH18" s="182" t="e">
        <f t="shared" si="1"/>
        <v>#REF!</v>
      </c>
      <c r="AI18" s="219" t="e">
        <f t="shared" si="1"/>
        <v>#REF!</v>
      </c>
      <c r="AJ18" s="181" t="e">
        <f t="shared" si="1"/>
        <v>#REF!</v>
      </c>
      <c r="AK18" s="181" t="e">
        <f t="shared" si="1"/>
        <v>#REF!</v>
      </c>
      <c r="AL18" s="181" t="e">
        <f t="shared" si="1"/>
        <v>#REF!</v>
      </c>
      <c r="AM18" s="181" t="e">
        <f t="shared" si="1"/>
        <v>#REF!</v>
      </c>
      <c r="AN18" s="181" t="e">
        <f aca="true" t="shared" si="2" ref="AN18:BS18">AN19+AN26+AN29+AN32</f>
        <v>#REF!</v>
      </c>
      <c r="AO18" s="182" t="e">
        <f t="shared" si="2"/>
        <v>#REF!</v>
      </c>
      <c r="AP18" s="219">
        <f t="shared" si="2"/>
        <v>0</v>
      </c>
      <c r="AQ18" s="181">
        <f t="shared" si="2"/>
        <v>0</v>
      </c>
      <c r="AR18" s="181">
        <f t="shared" si="2"/>
        <v>0</v>
      </c>
      <c r="AS18" s="181">
        <f t="shared" si="2"/>
        <v>0</v>
      </c>
      <c r="AT18" s="181">
        <f t="shared" si="2"/>
        <v>0</v>
      </c>
      <c r="AU18" s="181">
        <f t="shared" si="2"/>
        <v>0</v>
      </c>
      <c r="AV18" s="182">
        <f t="shared" si="2"/>
        <v>0</v>
      </c>
      <c r="AW18" s="219" t="e">
        <f t="shared" si="2"/>
        <v>#REF!</v>
      </c>
      <c r="AX18" s="181" t="e">
        <f t="shared" si="2"/>
        <v>#REF!</v>
      </c>
      <c r="AY18" s="181" t="e">
        <f t="shared" si="2"/>
        <v>#REF!</v>
      </c>
      <c r="AZ18" s="181" t="e">
        <f t="shared" si="2"/>
        <v>#REF!</v>
      </c>
      <c r="BA18" s="181" t="e">
        <f t="shared" si="2"/>
        <v>#REF!</v>
      </c>
      <c r="BB18" s="181" t="e">
        <f t="shared" si="2"/>
        <v>#REF!</v>
      </c>
      <c r="BC18" s="182" t="e">
        <f t="shared" si="2"/>
        <v>#REF!</v>
      </c>
      <c r="BD18" s="219" t="e">
        <f t="shared" si="2"/>
        <v>#REF!</v>
      </c>
      <c r="BE18" s="181" t="e">
        <f t="shared" si="2"/>
        <v>#REF!</v>
      </c>
      <c r="BF18" s="181" t="e">
        <f t="shared" si="2"/>
        <v>#REF!</v>
      </c>
      <c r="BG18" s="181" t="e">
        <f t="shared" si="2"/>
        <v>#REF!</v>
      </c>
      <c r="BH18" s="181" t="e">
        <f t="shared" si="2"/>
        <v>#REF!</v>
      </c>
      <c r="BI18" s="181" t="e">
        <f t="shared" si="2"/>
        <v>#REF!</v>
      </c>
      <c r="BJ18" s="182" t="e">
        <f t="shared" si="2"/>
        <v>#REF!</v>
      </c>
      <c r="BK18" s="219">
        <f t="shared" si="2"/>
        <v>0</v>
      </c>
      <c r="BL18" s="181">
        <f t="shared" si="2"/>
        <v>0</v>
      </c>
      <c r="BM18" s="181">
        <f t="shared" si="2"/>
        <v>0</v>
      </c>
      <c r="BN18" s="181">
        <f t="shared" si="2"/>
        <v>0</v>
      </c>
      <c r="BO18" s="181">
        <f t="shared" si="2"/>
        <v>0</v>
      </c>
      <c r="BP18" s="181">
        <f t="shared" si="2"/>
        <v>0</v>
      </c>
      <c r="BQ18" s="182">
        <f t="shared" si="2"/>
        <v>0</v>
      </c>
      <c r="BR18" s="219">
        <f t="shared" si="2"/>
        <v>0</v>
      </c>
      <c r="BS18" s="181">
        <f t="shared" si="2"/>
        <v>0</v>
      </c>
      <c r="BT18" s="181">
        <f aca="true" t="shared" si="3" ref="BT18:CY18">BT19+BT26+BT29+BT32</f>
        <v>0</v>
      </c>
      <c r="BU18" s="181">
        <f t="shared" si="3"/>
        <v>0</v>
      </c>
      <c r="BV18" s="181">
        <f t="shared" si="3"/>
        <v>0</v>
      </c>
      <c r="BW18" s="181">
        <f t="shared" si="3"/>
        <v>0</v>
      </c>
      <c r="BX18" s="182">
        <f t="shared" si="3"/>
        <v>0</v>
      </c>
      <c r="BY18" s="219">
        <f t="shared" si="3"/>
        <v>0</v>
      </c>
      <c r="BZ18" s="181">
        <f t="shared" si="3"/>
        <v>0</v>
      </c>
      <c r="CA18" s="181">
        <f t="shared" si="3"/>
        <v>0</v>
      </c>
      <c r="CB18" s="181">
        <f t="shared" si="3"/>
        <v>0</v>
      </c>
      <c r="CC18" s="181">
        <f t="shared" si="3"/>
        <v>0</v>
      </c>
      <c r="CD18" s="181">
        <f t="shared" si="3"/>
        <v>0</v>
      </c>
      <c r="CE18" s="182">
        <f t="shared" si="3"/>
        <v>0</v>
      </c>
      <c r="CF18" s="219">
        <f t="shared" si="3"/>
        <v>0</v>
      </c>
      <c r="CG18" s="181">
        <f t="shared" si="3"/>
        <v>0</v>
      </c>
      <c r="CH18" s="181">
        <f t="shared" si="3"/>
        <v>0</v>
      </c>
      <c r="CI18" s="181">
        <f t="shared" si="3"/>
        <v>0</v>
      </c>
      <c r="CJ18" s="181">
        <f t="shared" si="3"/>
        <v>0</v>
      </c>
      <c r="CK18" s="181">
        <f t="shared" si="3"/>
        <v>0</v>
      </c>
      <c r="CL18" s="182">
        <f t="shared" si="3"/>
        <v>0</v>
      </c>
      <c r="CM18" s="219">
        <f t="shared" si="3"/>
        <v>0</v>
      </c>
      <c r="CN18" s="181">
        <f t="shared" si="3"/>
        <v>0</v>
      </c>
      <c r="CO18" s="181">
        <f t="shared" si="3"/>
        <v>0</v>
      </c>
      <c r="CP18" s="181">
        <f t="shared" si="3"/>
        <v>0</v>
      </c>
      <c r="CQ18" s="181">
        <f t="shared" si="3"/>
        <v>0</v>
      </c>
      <c r="CR18" s="181">
        <f t="shared" si="3"/>
        <v>0</v>
      </c>
      <c r="CS18" s="182">
        <f t="shared" si="3"/>
        <v>0</v>
      </c>
      <c r="CT18" s="219">
        <f t="shared" si="3"/>
        <v>0</v>
      </c>
      <c r="CU18" s="181">
        <f t="shared" si="3"/>
        <v>0</v>
      </c>
      <c r="CV18" s="181">
        <f t="shared" si="3"/>
        <v>0</v>
      </c>
      <c r="CW18" s="181">
        <f t="shared" si="3"/>
        <v>0</v>
      </c>
      <c r="CX18" s="181">
        <f t="shared" si="3"/>
        <v>0</v>
      </c>
      <c r="CY18" s="181">
        <f t="shared" si="3"/>
        <v>0</v>
      </c>
      <c r="CZ18" s="182">
        <f aca="true" t="shared" si="4" ref="CZ18:DG18">CZ19+CZ26+CZ29+CZ32</f>
        <v>0</v>
      </c>
      <c r="DA18" s="219">
        <f t="shared" si="4"/>
        <v>0</v>
      </c>
      <c r="DB18" s="181">
        <f t="shared" si="4"/>
        <v>0</v>
      </c>
      <c r="DC18" s="181">
        <f t="shared" si="4"/>
        <v>0</v>
      </c>
      <c r="DD18" s="181">
        <f t="shared" si="4"/>
        <v>0</v>
      </c>
      <c r="DE18" s="181">
        <f t="shared" si="4"/>
        <v>0</v>
      </c>
      <c r="DF18" s="181">
        <f t="shared" si="4"/>
        <v>0</v>
      </c>
      <c r="DG18" s="182">
        <f t="shared" si="4"/>
        <v>0</v>
      </c>
      <c r="DH18" s="234"/>
    </row>
    <row r="19" spans="4:112" ht="11.25">
      <c r="D19" s="32"/>
      <c r="E19" s="168" t="s">
        <v>389</v>
      </c>
      <c r="F19" s="165" t="s">
        <v>384</v>
      </c>
      <c r="G19" s="129" t="e">
        <f t="shared" si="0"/>
        <v>#REF!</v>
      </c>
      <c r="H19" s="129" t="e">
        <f aca="true" t="shared" si="5" ref="H19:M19">SUM(H20:H23)</f>
        <v>#REF!</v>
      </c>
      <c r="I19" s="129" t="e">
        <f t="shared" si="5"/>
        <v>#REF!</v>
      </c>
      <c r="J19" s="129" t="e">
        <f t="shared" si="5"/>
        <v>#REF!</v>
      </c>
      <c r="K19" s="129" t="e">
        <f t="shared" si="5"/>
        <v>#REF!</v>
      </c>
      <c r="L19" s="129" t="e">
        <f t="shared" si="5"/>
        <v>#REF!</v>
      </c>
      <c r="M19" s="213" t="e">
        <f t="shared" si="5"/>
        <v>#REF!</v>
      </c>
      <c r="N19" s="220">
        <f>SUM(N20:N23)</f>
        <v>0</v>
      </c>
      <c r="O19" s="129">
        <f aca="true" t="shared" si="6" ref="O19:T19">SUM(O20:O23)</f>
        <v>0</v>
      </c>
      <c r="P19" s="129">
        <f t="shared" si="6"/>
        <v>0</v>
      </c>
      <c r="Q19" s="129">
        <f t="shared" si="6"/>
        <v>0</v>
      </c>
      <c r="R19" s="129">
        <f t="shared" si="6"/>
        <v>0</v>
      </c>
      <c r="S19" s="129">
        <f t="shared" si="6"/>
        <v>0</v>
      </c>
      <c r="T19" s="183">
        <f t="shared" si="6"/>
        <v>0</v>
      </c>
      <c r="U19" s="220">
        <f aca="true" t="shared" si="7" ref="U19:AZ19">SUM(U20:U23)</f>
        <v>0</v>
      </c>
      <c r="V19" s="129">
        <f t="shared" si="7"/>
        <v>0</v>
      </c>
      <c r="W19" s="129">
        <f t="shared" si="7"/>
        <v>0</v>
      </c>
      <c r="X19" s="129">
        <f t="shared" si="7"/>
        <v>0</v>
      </c>
      <c r="Y19" s="129">
        <f t="shared" si="7"/>
        <v>0</v>
      </c>
      <c r="Z19" s="129">
        <f t="shared" si="7"/>
        <v>0</v>
      </c>
      <c r="AA19" s="183">
        <f t="shared" si="7"/>
        <v>0</v>
      </c>
      <c r="AB19" s="220" t="e">
        <f t="shared" si="7"/>
        <v>#REF!</v>
      </c>
      <c r="AC19" s="129" t="e">
        <f t="shared" si="7"/>
        <v>#REF!</v>
      </c>
      <c r="AD19" s="129" t="e">
        <f t="shared" si="7"/>
        <v>#REF!</v>
      </c>
      <c r="AE19" s="129" t="e">
        <f t="shared" si="7"/>
        <v>#REF!</v>
      </c>
      <c r="AF19" s="129" t="e">
        <f t="shared" si="7"/>
        <v>#REF!</v>
      </c>
      <c r="AG19" s="129" t="e">
        <f t="shared" si="7"/>
        <v>#REF!</v>
      </c>
      <c r="AH19" s="183" t="e">
        <f t="shared" si="7"/>
        <v>#REF!</v>
      </c>
      <c r="AI19" s="220" t="e">
        <f t="shared" si="7"/>
        <v>#REF!</v>
      </c>
      <c r="AJ19" s="129" t="e">
        <f t="shared" si="7"/>
        <v>#REF!</v>
      </c>
      <c r="AK19" s="129" t="e">
        <f t="shared" si="7"/>
        <v>#REF!</v>
      </c>
      <c r="AL19" s="129" t="e">
        <f t="shared" si="7"/>
        <v>#REF!</v>
      </c>
      <c r="AM19" s="129" t="e">
        <f t="shared" si="7"/>
        <v>#REF!</v>
      </c>
      <c r="AN19" s="129" t="e">
        <f t="shared" si="7"/>
        <v>#REF!</v>
      </c>
      <c r="AO19" s="183" t="e">
        <f t="shared" si="7"/>
        <v>#REF!</v>
      </c>
      <c r="AP19" s="220">
        <f t="shared" si="7"/>
        <v>0</v>
      </c>
      <c r="AQ19" s="129">
        <f t="shared" si="7"/>
        <v>0</v>
      </c>
      <c r="AR19" s="129">
        <f t="shared" si="7"/>
        <v>0</v>
      </c>
      <c r="AS19" s="129">
        <f t="shared" si="7"/>
        <v>0</v>
      </c>
      <c r="AT19" s="129">
        <f t="shared" si="7"/>
        <v>0</v>
      </c>
      <c r="AU19" s="129">
        <f t="shared" si="7"/>
        <v>0</v>
      </c>
      <c r="AV19" s="183">
        <f t="shared" si="7"/>
        <v>0</v>
      </c>
      <c r="AW19" s="220" t="e">
        <f t="shared" si="7"/>
        <v>#REF!</v>
      </c>
      <c r="AX19" s="129" t="e">
        <f t="shared" si="7"/>
        <v>#REF!</v>
      </c>
      <c r="AY19" s="129" t="e">
        <f t="shared" si="7"/>
        <v>#REF!</v>
      </c>
      <c r="AZ19" s="129" t="e">
        <f t="shared" si="7"/>
        <v>#REF!</v>
      </c>
      <c r="BA19" s="129" t="e">
        <f aca="true" t="shared" si="8" ref="BA19:CF19">SUM(BA20:BA23)</f>
        <v>#REF!</v>
      </c>
      <c r="BB19" s="129" t="e">
        <f t="shared" si="8"/>
        <v>#REF!</v>
      </c>
      <c r="BC19" s="183" t="e">
        <f t="shared" si="8"/>
        <v>#REF!</v>
      </c>
      <c r="BD19" s="220" t="e">
        <f t="shared" si="8"/>
        <v>#REF!</v>
      </c>
      <c r="BE19" s="129" t="e">
        <f t="shared" si="8"/>
        <v>#REF!</v>
      </c>
      <c r="BF19" s="129" t="e">
        <f t="shared" si="8"/>
        <v>#REF!</v>
      </c>
      <c r="BG19" s="129" t="e">
        <f t="shared" si="8"/>
        <v>#REF!</v>
      </c>
      <c r="BH19" s="129" t="e">
        <f t="shared" si="8"/>
        <v>#REF!</v>
      </c>
      <c r="BI19" s="129" t="e">
        <f t="shared" si="8"/>
        <v>#REF!</v>
      </c>
      <c r="BJ19" s="183" t="e">
        <f t="shared" si="8"/>
        <v>#REF!</v>
      </c>
      <c r="BK19" s="220">
        <f t="shared" si="8"/>
        <v>0</v>
      </c>
      <c r="BL19" s="129">
        <f t="shared" si="8"/>
        <v>0</v>
      </c>
      <c r="BM19" s="129">
        <f t="shared" si="8"/>
        <v>0</v>
      </c>
      <c r="BN19" s="129">
        <f t="shared" si="8"/>
        <v>0</v>
      </c>
      <c r="BO19" s="129">
        <f t="shared" si="8"/>
        <v>0</v>
      </c>
      <c r="BP19" s="129">
        <f t="shared" si="8"/>
        <v>0</v>
      </c>
      <c r="BQ19" s="183">
        <f t="shared" si="8"/>
        <v>0</v>
      </c>
      <c r="BR19" s="220">
        <f t="shared" si="8"/>
        <v>0</v>
      </c>
      <c r="BS19" s="129">
        <f t="shared" si="8"/>
        <v>0</v>
      </c>
      <c r="BT19" s="129">
        <f t="shared" si="8"/>
        <v>0</v>
      </c>
      <c r="BU19" s="129">
        <f t="shared" si="8"/>
        <v>0</v>
      </c>
      <c r="BV19" s="129">
        <f t="shared" si="8"/>
        <v>0</v>
      </c>
      <c r="BW19" s="129">
        <f t="shared" si="8"/>
        <v>0</v>
      </c>
      <c r="BX19" s="183">
        <f t="shared" si="8"/>
        <v>0</v>
      </c>
      <c r="BY19" s="220">
        <f t="shared" si="8"/>
        <v>0</v>
      </c>
      <c r="BZ19" s="129">
        <f t="shared" si="8"/>
        <v>0</v>
      </c>
      <c r="CA19" s="129">
        <f t="shared" si="8"/>
        <v>0</v>
      </c>
      <c r="CB19" s="129">
        <f t="shared" si="8"/>
        <v>0</v>
      </c>
      <c r="CC19" s="129">
        <f t="shared" si="8"/>
        <v>0</v>
      </c>
      <c r="CD19" s="129">
        <f t="shared" si="8"/>
        <v>0</v>
      </c>
      <c r="CE19" s="183">
        <f t="shared" si="8"/>
        <v>0</v>
      </c>
      <c r="CF19" s="220">
        <f t="shared" si="8"/>
        <v>0</v>
      </c>
      <c r="CG19" s="129">
        <f aca="true" t="shared" si="9" ref="CG19:DG19">SUM(CG20:CG23)</f>
        <v>0</v>
      </c>
      <c r="CH19" s="129">
        <f t="shared" si="9"/>
        <v>0</v>
      </c>
      <c r="CI19" s="129">
        <f t="shared" si="9"/>
        <v>0</v>
      </c>
      <c r="CJ19" s="129">
        <f t="shared" si="9"/>
        <v>0</v>
      </c>
      <c r="CK19" s="129">
        <f t="shared" si="9"/>
        <v>0</v>
      </c>
      <c r="CL19" s="183">
        <f t="shared" si="9"/>
        <v>0</v>
      </c>
      <c r="CM19" s="220">
        <f t="shared" si="9"/>
        <v>0</v>
      </c>
      <c r="CN19" s="129">
        <f t="shared" si="9"/>
        <v>0</v>
      </c>
      <c r="CO19" s="129">
        <f t="shared" si="9"/>
        <v>0</v>
      </c>
      <c r="CP19" s="129">
        <f t="shared" si="9"/>
        <v>0</v>
      </c>
      <c r="CQ19" s="129">
        <f t="shared" si="9"/>
        <v>0</v>
      </c>
      <c r="CR19" s="129">
        <f t="shared" si="9"/>
        <v>0</v>
      </c>
      <c r="CS19" s="183">
        <f t="shared" si="9"/>
        <v>0</v>
      </c>
      <c r="CT19" s="220">
        <f t="shared" si="9"/>
        <v>0</v>
      </c>
      <c r="CU19" s="129">
        <f t="shared" si="9"/>
        <v>0</v>
      </c>
      <c r="CV19" s="129">
        <f t="shared" si="9"/>
        <v>0</v>
      </c>
      <c r="CW19" s="129">
        <f t="shared" si="9"/>
        <v>0</v>
      </c>
      <c r="CX19" s="129">
        <f t="shared" si="9"/>
        <v>0</v>
      </c>
      <c r="CY19" s="129">
        <f t="shared" si="9"/>
        <v>0</v>
      </c>
      <c r="CZ19" s="183">
        <f t="shared" si="9"/>
        <v>0</v>
      </c>
      <c r="DA19" s="220">
        <f t="shared" si="9"/>
        <v>0</v>
      </c>
      <c r="DB19" s="129">
        <f t="shared" si="9"/>
        <v>0</v>
      </c>
      <c r="DC19" s="129">
        <f t="shared" si="9"/>
        <v>0</v>
      </c>
      <c r="DD19" s="129">
        <f t="shared" si="9"/>
        <v>0</v>
      </c>
      <c r="DE19" s="129">
        <f t="shared" si="9"/>
        <v>0</v>
      </c>
      <c r="DF19" s="129">
        <f t="shared" si="9"/>
        <v>0</v>
      </c>
      <c r="DG19" s="183">
        <f t="shared" si="9"/>
        <v>0</v>
      </c>
      <c r="DH19" s="234"/>
    </row>
    <row r="20" spans="4:115" ht="11.25">
      <c r="D20" s="32"/>
      <c r="E20" s="169" t="s">
        <v>390</v>
      </c>
      <c r="F20" s="164" t="s">
        <v>385</v>
      </c>
      <c r="G20" s="118" t="e">
        <f t="shared" si="0"/>
        <v>#REF!</v>
      </c>
      <c r="H20" s="118" t="e">
        <f aca="true" t="shared" si="10" ref="H20:M24">O20+V20+AC20+AJ20+AQ20+AX20+BE20+BL20+BS20+BZ20+CG20+CN20+CU20+DB20</f>
        <v>#REF!</v>
      </c>
      <c r="I20" s="118" t="e">
        <f t="shared" si="10"/>
        <v>#REF!</v>
      </c>
      <c r="J20" s="118" t="e">
        <f t="shared" si="10"/>
        <v>#REF!</v>
      </c>
      <c r="K20" s="118" t="e">
        <f t="shared" si="10"/>
        <v>#REF!</v>
      </c>
      <c r="L20" s="118" t="e">
        <f t="shared" si="10"/>
        <v>#REF!</v>
      </c>
      <c r="M20" s="202" t="e">
        <f t="shared" si="10"/>
        <v>#REF!</v>
      </c>
      <c r="N20" s="221">
        <f>SUM(O20:T20)</f>
        <v>0</v>
      </c>
      <c r="O20" s="118">
        <f>SUMIF('Сбыт ЭЭ'!$I$18:$I$19,$DK20,'Сбыт ЭЭ'!$K$18:$K$19)</f>
        <v>0</v>
      </c>
      <c r="P20" s="118">
        <f>SUMIF('Сбыт ЭЭ'!$I$18:$I$19,$DK20,'Сбыт ЭЭ'!$L$18:$L$19)</f>
        <v>0</v>
      </c>
      <c r="Q20" s="118">
        <f>SUMIF('Сбыт ЭЭ'!$I$18:$I$19,$DK20,'Сбыт ЭЭ'!$M$18:$M$19)</f>
        <v>0</v>
      </c>
      <c r="R20" s="118">
        <f>SUMIF('Сбыт ЭЭ'!$I$18:$I$19,$DK20,'Сбыт ЭЭ'!$N$18:$N$19)</f>
        <v>0</v>
      </c>
      <c r="S20" s="118">
        <f>SUMIF('Сбыт ЭЭ'!$I$18:$I$19,$DK20,'Сбыт ЭЭ'!$O$18:$O$19)</f>
        <v>0</v>
      </c>
      <c r="T20" s="186">
        <f>SUMIF('Сбыт ЭЭ'!$I$18:$I$19,$DK20,'Сбыт ЭЭ'!$P$18:$P$19)</f>
        <v>0</v>
      </c>
      <c r="U20" s="221">
        <f>SUM(V20:AA20)</f>
        <v>0</v>
      </c>
      <c r="V20" s="118">
        <f>SUMIF('Передача ЭЭ'!$I$18:$I$24,$DK20,'Передача ЭЭ'!$K$18:$K$24)</f>
        <v>0</v>
      </c>
      <c r="W20" s="118">
        <f>SUMIF('Передача ЭЭ'!$I$18:$I$24,$DK20,'Передача ЭЭ'!$L$18:$L$24)</f>
        <v>0</v>
      </c>
      <c r="X20" s="118">
        <f>SUMIF('Передача ЭЭ'!$I$18:$I$24,$DK20,'Передача ЭЭ'!$M$18:$M$24)</f>
        <v>0</v>
      </c>
      <c r="Y20" s="118">
        <f>SUMIF('Передача ЭЭ'!$I$18:$I$24,$DK20,'Передача ЭЭ'!$N$18:$N$24)</f>
        <v>0</v>
      </c>
      <c r="Z20" s="118">
        <f>SUMIF('Передача ЭЭ'!$I$18:$I$24,$DK20,'Передача ЭЭ'!$O$18:$O$24)</f>
        <v>0</v>
      </c>
      <c r="AA20" s="186">
        <f>SUMIF('Передача ЭЭ'!$I$18:$I$24,$DK20,'Передача ЭЭ'!$P$18:$P$24)</f>
        <v>0</v>
      </c>
      <c r="AB20" s="221" t="e">
        <f>SUM(AC20:AH20)</f>
        <v>#REF!</v>
      </c>
      <c r="AC20" s="118" t="e">
        <f>SUMIF(#REF!,$DK20,#REF!)</f>
        <v>#REF!</v>
      </c>
      <c r="AD20" s="118" t="e">
        <f>SUMIF(#REF!,$DK20,#REF!)</f>
        <v>#REF!</v>
      </c>
      <c r="AE20" s="118" t="e">
        <f>SUMIF(#REF!,$DK20,#REF!)</f>
        <v>#REF!</v>
      </c>
      <c r="AF20" s="118" t="e">
        <f>SUMIF(#REF!,$DK20,#REF!)</f>
        <v>#REF!</v>
      </c>
      <c r="AG20" s="118" t="e">
        <f>SUMIF(#REF!,$DK20,#REF!)</f>
        <v>#REF!</v>
      </c>
      <c r="AH20" s="186" t="e">
        <f>SUMIF(#REF!,$DK20,#REF!)</f>
        <v>#REF!</v>
      </c>
      <c r="AI20" s="221" t="e">
        <f>SUM(AJ20:AO20)</f>
        <v>#REF!</v>
      </c>
      <c r="AJ20" s="118" t="e">
        <f>SUMIF(#REF!,$DK20,#REF!)</f>
        <v>#REF!</v>
      </c>
      <c r="AK20" s="118" t="e">
        <f>SUMIF(#REF!,$DK20,#REF!)</f>
        <v>#REF!</v>
      </c>
      <c r="AL20" s="118" t="e">
        <f>SUMIF(#REF!,$DK20,#REF!)</f>
        <v>#REF!</v>
      </c>
      <c r="AM20" s="118" t="e">
        <f>SUMIF(#REF!,$DK20,#REF!)</f>
        <v>#REF!</v>
      </c>
      <c r="AN20" s="118" t="e">
        <f>SUMIF(#REF!,$DK20,#REF!)</f>
        <v>#REF!</v>
      </c>
      <c r="AO20" s="186" t="e">
        <f>SUMIF(#REF!,$DK20,#REF!)</f>
        <v>#REF!</v>
      </c>
      <c r="AP20" s="221">
        <f>SUM(AQ20:AV20)</f>
        <v>0</v>
      </c>
      <c r="AQ20" s="118">
        <f>SUMIF('Производство ТЭ (комб)'!$I$18:$I$19,$DK20,'Производство ТЭ (комб)'!$K$18:$K$19)</f>
        <v>0</v>
      </c>
      <c r="AR20" s="118">
        <f>SUMIF('Производство ТЭ (комб)'!$I$18:$I$19,$DK20,'Производство ТЭ (комб)'!$L$18:$L$19)</f>
        <v>0</v>
      </c>
      <c r="AS20" s="118">
        <f>SUMIF('Производство ТЭ (комб)'!$I$18:$I$19,$DK20,'Производство ТЭ (комб)'!$M$18:$M$19)</f>
        <v>0</v>
      </c>
      <c r="AT20" s="118">
        <f>SUMIF('Производство ТЭ (комб)'!$I$18:$I$19,$DK20,'Производство ТЭ (комб)'!$N$18:$N$19)</f>
        <v>0</v>
      </c>
      <c r="AU20" s="118">
        <f>SUMIF('Производство ТЭ (комб)'!$I$18:$I$19,$DK20,'Производство ТЭ (комб)'!$O$18:$O$19)</f>
        <v>0</v>
      </c>
      <c r="AV20" s="186">
        <f>SUMIF('Производство ТЭ (комб)'!$I$18:$I$19,$DK20,'Производство ТЭ (комб)'!$P$18:$P$19)</f>
        <v>0</v>
      </c>
      <c r="AW20" s="221" t="e">
        <f>SUM(AX20:BC20)</f>
        <v>#REF!</v>
      </c>
      <c r="AX20" s="118" t="e">
        <f>SUMIF(#REF!,$DK20,#REF!)</f>
        <v>#REF!</v>
      </c>
      <c r="AY20" s="118" t="e">
        <f>SUMIF(#REF!,$DK20,#REF!)</f>
        <v>#REF!</v>
      </c>
      <c r="AZ20" s="118" t="e">
        <f>SUMIF(#REF!,$DK20,#REF!)</f>
        <v>#REF!</v>
      </c>
      <c r="BA20" s="118" t="e">
        <f>SUMIF(#REF!,$DK20,#REF!)</f>
        <v>#REF!</v>
      </c>
      <c r="BB20" s="118" t="e">
        <f>SUMIF(#REF!,$DK20,#REF!)</f>
        <v>#REF!</v>
      </c>
      <c r="BC20" s="186" t="e">
        <f>SUMIF(#REF!,$DK20,#REF!)</f>
        <v>#REF!</v>
      </c>
      <c r="BD20" s="221" t="e">
        <f>SUM(BE20:BJ20)</f>
        <v>#REF!</v>
      </c>
      <c r="BE20" s="118" t="e">
        <f>SUMIF(#REF!,$DK20,#REF!)</f>
        <v>#REF!</v>
      </c>
      <c r="BF20" s="118" t="e">
        <f>SUMIF(#REF!,$DK20,#REF!)</f>
        <v>#REF!</v>
      </c>
      <c r="BG20" s="118" t="e">
        <f>SUMIF(#REF!,$DK20,#REF!)</f>
        <v>#REF!</v>
      </c>
      <c r="BH20" s="118" t="e">
        <f>SUMIF(#REF!,$DK20,#REF!)</f>
        <v>#REF!</v>
      </c>
      <c r="BI20" s="118" t="e">
        <f>SUMIF(#REF!,$DK20,#REF!)</f>
        <v>#REF!</v>
      </c>
      <c r="BJ20" s="186" t="e">
        <f>SUMIF(#REF!,$DK20,#REF!)</f>
        <v>#REF!</v>
      </c>
      <c r="BK20" s="221">
        <f>SUM(BL20:BQ20)</f>
        <v>0</v>
      </c>
      <c r="BL20" s="118">
        <f>SUMIF('Очистка сточных вод'!$I$18:$I$19,$DK20,'Очистка сточных вод'!$K$18:$K$19)</f>
        <v>0</v>
      </c>
      <c r="BM20" s="118">
        <f>SUMIF('Очистка сточных вод'!$I$18:$I$19,$DK20,'Очистка сточных вод'!$L$18:$L$19)</f>
        <v>0</v>
      </c>
      <c r="BN20" s="118">
        <f>SUMIF('Очистка сточных вод'!$I$18:$I$19,$DK20,'Очистка сточных вод'!$M$18:$M$19)</f>
        <v>0</v>
      </c>
      <c r="BO20" s="118">
        <f>SUMIF('Очистка сточных вод'!$I$18:$I$19,$DK20,'Очистка сточных вод'!$N$18:$N$19)</f>
        <v>0</v>
      </c>
      <c r="BP20" s="118">
        <f>SUMIF('Очистка сточных вод'!$I$18:$I$19,$DK20,'Очистка сточных вод'!$O$18:$O$19)</f>
        <v>0</v>
      </c>
      <c r="BQ20" s="186">
        <f>SUMIF('Очистка сточных вод'!$I$18:$I$19,$DK20,'Очистка сточных вод'!$P$18:$P$19)</f>
        <v>0</v>
      </c>
      <c r="BR20" s="221">
        <f>SUM(BS20:BX20)</f>
        <v>0</v>
      </c>
      <c r="BS20" s="118">
        <f>SUMIF('Утилизация ТБО'!$I$18:$I$19,$DK20,'Утилизация ТБО'!$K$18:$K$19)</f>
        <v>0</v>
      </c>
      <c r="BT20" s="118">
        <f>SUMIF('Утилизация ТБО'!$I$18:$I$19,$DK20,'Утилизация ТБО'!$L$18:$L$19)</f>
        <v>0</v>
      </c>
      <c r="BU20" s="118">
        <f>SUMIF('Утилизация ТБО'!$I$18:$I$19,$DK20,'Утилизация ТБО'!$M$18:$M$19)</f>
        <v>0</v>
      </c>
      <c r="BV20" s="118">
        <f>SUMIF('Утилизация ТБО'!$I$18:$I$19,$DK20,'Утилизация ТБО'!$N$18:$N$19)</f>
        <v>0</v>
      </c>
      <c r="BW20" s="118">
        <f>SUMIF('Утилизация ТБО'!$I$18:$I$19,$DK20,'Утилизация ТБО'!$O$18:$O$19)</f>
        <v>0</v>
      </c>
      <c r="BX20" s="186">
        <f>SUMIF('Утилизация ТБО'!$I$18:$I$19,$DK20,'Утилизация ТБО'!$P$18:$P$19)</f>
        <v>0</v>
      </c>
      <c r="BY20" s="221">
        <f>SUM(BZ20:CE20)</f>
        <v>0</v>
      </c>
      <c r="BZ20" s="118">
        <f>SUMIF('Захоронение ТБО'!$I$18:$I$19,$DK20,'Захоронение ТБО'!$K$18:$K$19)</f>
        <v>0</v>
      </c>
      <c r="CA20" s="118">
        <f>SUMIF('Захоронение ТБО'!$I$18:$I$19,$DK20,'Захоронение ТБО'!$L$18:$L$19)</f>
        <v>0</v>
      </c>
      <c r="CB20" s="118">
        <f>SUMIF('Захоронение ТБО'!$I$18:$I$19,$DK20,'Захоронение ТБО'!$M$18:$M$19)</f>
        <v>0</v>
      </c>
      <c r="CC20" s="118">
        <f>SUMIF('Захоронение ТБО'!$I$18:$I$19,$DK20,'Захоронение ТБО'!$N$18:$N$19)</f>
        <v>0</v>
      </c>
      <c r="CD20" s="118">
        <f>SUMIF('Захоронение ТБО'!$I$18:$I$19,$DK20,'Захоронение ТБО'!$O$18:$O$19)</f>
        <v>0</v>
      </c>
      <c r="CE20" s="186">
        <f>SUMIF('Захоронение ТБО'!$I$18:$I$19,$DK20,'Захоронение ТБО'!$P$18:$P$19)</f>
        <v>0</v>
      </c>
      <c r="CF20" s="221">
        <f>SUM(CG20:CL20)</f>
        <v>0</v>
      </c>
      <c r="CG20" s="118">
        <f>SUMIF('ЖД (пассажир.)'!$I$18:$I$19,$DK20,'ЖД (пассажир.)'!$K$18:$K$19)</f>
        <v>0</v>
      </c>
      <c r="CH20" s="118">
        <f>SUMIF('ЖД (пассажир.)'!$I$18:$I$19,$DK20,'ЖД (пассажир.)'!$L$18:$L$19)</f>
        <v>0</v>
      </c>
      <c r="CI20" s="118">
        <f>SUMIF('ЖД (пассажир.)'!$I$18:$I$19,$DK20,'ЖД (пассажир.)'!$M$18:$M$19)</f>
        <v>0</v>
      </c>
      <c r="CJ20" s="118">
        <f>SUMIF('ЖД (пассажир.)'!$I$18:$I$19,$DK20,'ЖД (пассажир.)'!$N$18:$N$19)</f>
        <v>0</v>
      </c>
      <c r="CK20" s="118">
        <f>SUMIF('ЖД (пассажир.)'!$I$18:$I$19,$DK20,'ЖД (пассажир.)'!$O$18:$O$19)</f>
        <v>0</v>
      </c>
      <c r="CL20" s="186">
        <f>SUMIF('ЖД (пассажир.)'!$I$18:$I$19,$DK20,'ЖД (пассажир.)'!$P$18:$P$19)</f>
        <v>0</v>
      </c>
      <c r="CM20" s="221">
        <f>SUM(CN20:CS20)</f>
        <v>0</v>
      </c>
      <c r="CN20" s="118">
        <f>SUMIF('ЖД (услуги)'!$I$18:$I$19,$DK20,'ЖД (услуги)'!$K$18:$K$19)</f>
        <v>0</v>
      </c>
      <c r="CO20" s="118">
        <f>SUMIF('ЖД (услуги)'!$I$18:$I$19,$DK20,'ЖД (услуги)'!$L$18:$L$19)</f>
        <v>0</v>
      </c>
      <c r="CP20" s="118">
        <f>SUMIF('ЖД (услуги)'!$I$18:$I$19,$DK20,'ЖД (услуги)'!$M$18:$M$19)</f>
        <v>0</v>
      </c>
      <c r="CQ20" s="118">
        <f>SUMIF('ЖД (услуги)'!$I$18:$I$19,$DK20,'ЖД (услуги)'!$N$18:$N$19)</f>
        <v>0</v>
      </c>
      <c r="CR20" s="118">
        <f>SUMIF('ЖД (услуги)'!$I$18:$I$19,$DK20,'ЖД (услуги)'!$O$18:$O$19)</f>
        <v>0</v>
      </c>
      <c r="CS20" s="186">
        <f>SUMIF('ЖД (услуги)'!$I$18:$I$19,$DK20,'ЖД (услуги)'!$P$18:$P$19)</f>
        <v>0</v>
      </c>
      <c r="CT20" s="221">
        <f>SUM(CU20:CZ20)</f>
        <v>0</v>
      </c>
      <c r="CU20" s="118">
        <f>SUMIF('Транспортировка газа'!$I$18:$I$19,$DK20,'Транспортировка газа'!$K$18:$K$19)</f>
        <v>0</v>
      </c>
      <c r="CV20" s="118">
        <f>SUMIF('Транспортировка газа'!$I$18:$I$19,$DK20,'Транспортировка газа'!$L$18:$L$19)</f>
        <v>0</v>
      </c>
      <c r="CW20" s="118">
        <f>SUMIF('Транспортировка газа'!$I$18:$I$19,$DK20,'Транспортировка газа'!$M$18:$M$19)</f>
        <v>0</v>
      </c>
      <c r="CX20" s="118">
        <f>SUMIF('Транспортировка газа'!$I$18:$I$19,$DK20,'Транспортировка газа'!$N$18:$N$19)</f>
        <v>0</v>
      </c>
      <c r="CY20" s="118">
        <f>SUMIF('Транспортировка газа'!$I$18:$I$19,$DK20,'Транспортировка газа'!$O$18:$O$19)</f>
        <v>0</v>
      </c>
      <c r="CZ20" s="186">
        <f>SUMIF('Транспортировка газа'!$I$18:$I$19,$DK20,'Транспортировка газа'!$P$18:$P$19)</f>
        <v>0</v>
      </c>
      <c r="DA20" s="221">
        <f>SUM(DB20:DG20)</f>
        <v>0</v>
      </c>
      <c r="DB20" s="118">
        <f>SUMIF('Реализация газа'!$I$18:$I$19,$DK20,'Реализация газа'!$K$18:$K$19)</f>
        <v>0</v>
      </c>
      <c r="DC20" s="118">
        <f>SUMIF('Реализация газа'!$I$18:$I$19,$DK20,'Реализация газа'!$L$18:$L$19)</f>
        <v>0</v>
      </c>
      <c r="DD20" s="118">
        <f>SUMIF('Реализация газа'!$I$18:$I$19,$DK20,'Реализация газа'!$M$18:$M$19)</f>
        <v>0</v>
      </c>
      <c r="DE20" s="118">
        <f>SUMIF('Реализация газа'!$I$18:$I$19,$DK20,'Реализация газа'!$N$18:$N$19)</f>
        <v>0</v>
      </c>
      <c r="DF20" s="118">
        <f>SUMIF('Реализация газа'!$I$18:$I$19,$DK20,'Реализация газа'!$O$18:$O$19)</f>
        <v>0</v>
      </c>
      <c r="DG20" s="186">
        <f>SUMIF('Реализация газа'!$I$18:$I$19,$DK20,'Реализация газа'!$P$18:$P$19)</f>
        <v>0</v>
      </c>
      <c r="DH20" s="234"/>
      <c r="DK20" s="132" t="s">
        <v>311</v>
      </c>
    </row>
    <row r="21" spans="4:115" ht="22.5">
      <c r="D21" s="32"/>
      <c r="E21" s="169" t="s">
        <v>391</v>
      </c>
      <c r="F21" s="164" t="s">
        <v>386</v>
      </c>
      <c r="G21" s="118" t="e">
        <f t="shared" si="0"/>
        <v>#REF!</v>
      </c>
      <c r="H21" s="118" t="e">
        <f t="shared" si="10"/>
        <v>#REF!</v>
      </c>
      <c r="I21" s="118" t="e">
        <f t="shared" si="10"/>
        <v>#REF!</v>
      </c>
      <c r="J21" s="118" t="e">
        <f t="shared" si="10"/>
        <v>#REF!</v>
      </c>
      <c r="K21" s="118" t="e">
        <f t="shared" si="10"/>
        <v>#REF!</v>
      </c>
      <c r="L21" s="118" t="e">
        <f t="shared" si="10"/>
        <v>#REF!</v>
      </c>
      <c r="M21" s="202" t="e">
        <f t="shared" si="10"/>
        <v>#REF!</v>
      </c>
      <c r="N21" s="221">
        <f>SUM(O21:T21)</f>
        <v>0</v>
      </c>
      <c r="O21" s="118">
        <f>SUMIF('Сбыт ЭЭ'!$I$18:$I$19,$DK21,'Сбыт ЭЭ'!$K$18:$K$19)</f>
        <v>0</v>
      </c>
      <c r="P21" s="118">
        <f>SUMIF('Сбыт ЭЭ'!$I$18:$I$19,$DK21,'Сбыт ЭЭ'!$L$18:$L$19)</f>
        <v>0</v>
      </c>
      <c r="Q21" s="118">
        <f>SUMIF('Сбыт ЭЭ'!$I$18:$I$19,$DK21,'Сбыт ЭЭ'!$M$18:$M$19)</f>
        <v>0</v>
      </c>
      <c r="R21" s="118">
        <f>SUMIF('Сбыт ЭЭ'!$I$18:$I$19,$DK21,'Сбыт ЭЭ'!$N$18:$N$19)</f>
        <v>0</v>
      </c>
      <c r="S21" s="118">
        <f>SUMIF('Сбыт ЭЭ'!$I$18:$I$19,$DK21,'Сбыт ЭЭ'!$O$18:$O$19)</f>
        <v>0</v>
      </c>
      <c r="T21" s="186">
        <f>SUMIF('Сбыт ЭЭ'!$I$18:$I$19,$DK21,'Сбыт ЭЭ'!$P$18:$P$19)</f>
        <v>0</v>
      </c>
      <c r="U21" s="221">
        <f>SUM(V21:AA21)</f>
        <v>0</v>
      </c>
      <c r="V21" s="118">
        <f>SUMIF('Передача ЭЭ'!$I$18:$I$24,$DK21,'Передача ЭЭ'!$K$18:$K$24)</f>
        <v>0</v>
      </c>
      <c r="W21" s="118">
        <f>SUMIF('Передача ЭЭ'!$I$18:$I$24,$DK21,'Передача ЭЭ'!$L$18:$L$24)</f>
        <v>0</v>
      </c>
      <c r="X21" s="118">
        <f>SUMIF('Передача ЭЭ'!$I$18:$I$24,$DK21,'Передача ЭЭ'!$M$18:$M$24)</f>
        <v>0</v>
      </c>
      <c r="Y21" s="118">
        <f>SUMIF('Передача ЭЭ'!$I$18:$I$24,$DK21,'Передача ЭЭ'!$N$18:$N$24)</f>
        <v>0</v>
      </c>
      <c r="Z21" s="118">
        <f>SUMIF('Передача ЭЭ'!$I$18:$I$24,$DK21,'Передача ЭЭ'!$O$18:$O$24)</f>
        <v>0</v>
      </c>
      <c r="AA21" s="186">
        <f>SUMIF('Передача ЭЭ'!$I$18:$I$24,$DK21,'Передача ЭЭ'!$P$18:$P$24)</f>
        <v>0</v>
      </c>
      <c r="AB21" s="221" t="e">
        <f>SUM(AC21:AH21)</f>
        <v>#REF!</v>
      </c>
      <c r="AC21" s="118" t="e">
        <f>SUMIF(#REF!,$DK21,#REF!)</f>
        <v>#REF!</v>
      </c>
      <c r="AD21" s="118" t="e">
        <f>SUMIF(#REF!,$DK21,#REF!)</f>
        <v>#REF!</v>
      </c>
      <c r="AE21" s="118" t="e">
        <f>SUMIF(#REF!,$DK21,#REF!)</f>
        <v>#REF!</v>
      </c>
      <c r="AF21" s="118" t="e">
        <f>SUMIF(#REF!,$DK21,#REF!)</f>
        <v>#REF!</v>
      </c>
      <c r="AG21" s="118" t="e">
        <f>SUMIF(#REF!,$DK21,#REF!)</f>
        <v>#REF!</v>
      </c>
      <c r="AH21" s="186" t="e">
        <f>SUMIF(#REF!,$DK21,#REF!)</f>
        <v>#REF!</v>
      </c>
      <c r="AI21" s="221" t="e">
        <f>SUM(AJ21:AO21)</f>
        <v>#REF!</v>
      </c>
      <c r="AJ21" s="118" t="e">
        <f>SUMIF(#REF!,$DK21,#REF!)</f>
        <v>#REF!</v>
      </c>
      <c r="AK21" s="118" t="e">
        <f>SUMIF(#REF!,$DK21,#REF!)</f>
        <v>#REF!</v>
      </c>
      <c r="AL21" s="118" t="e">
        <f>SUMIF(#REF!,$DK21,#REF!)</f>
        <v>#REF!</v>
      </c>
      <c r="AM21" s="118" t="e">
        <f>SUMIF(#REF!,$DK21,#REF!)</f>
        <v>#REF!</v>
      </c>
      <c r="AN21" s="118" t="e">
        <f>SUMIF(#REF!,$DK21,#REF!)</f>
        <v>#REF!</v>
      </c>
      <c r="AO21" s="186" t="e">
        <f>SUMIF(#REF!,$DK21,#REF!)</f>
        <v>#REF!</v>
      </c>
      <c r="AP21" s="221">
        <f>SUM(AQ21:AV21)</f>
        <v>0</v>
      </c>
      <c r="AQ21" s="118">
        <f>SUMIF('Производство ТЭ (комб)'!$I$18:$I$19,$DK21,'Производство ТЭ (комб)'!$K$18:$K$19)</f>
        <v>0</v>
      </c>
      <c r="AR21" s="118">
        <f>SUMIF('Производство ТЭ (комб)'!$I$18:$I$19,$DK21,'Производство ТЭ (комб)'!$L$18:$L$19)</f>
        <v>0</v>
      </c>
      <c r="AS21" s="118">
        <f>SUMIF('Производство ТЭ (комб)'!$I$18:$I$19,$DK21,'Производство ТЭ (комб)'!$M$18:$M$19)</f>
        <v>0</v>
      </c>
      <c r="AT21" s="118">
        <f>SUMIF('Производство ТЭ (комб)'!$I$18:$I$19,$DK21,'Производство ТЭ (комб)'!$N$18:$N$19)</f>
        <v>0</v>
      </c>
      <c r="AU21" s="118">
        <f>SUMIF('Производство ТЭ (комб)'!$I$18:$I$19,$DK21,'Производство ТЭ (комб)'!$O$18:$O$19)</f>
        <v>0</v>
      </c>
      <c r="AV21" s="186">
        <f>SUMIF('Производство ТЭ (комб)'!$I$18:$I$19,$DK21,'Производство ТЭ (комб)'!$P$18:$P$19)</f>
        <v>0</v>
      </c>
      <c r="AW21" s="221" t="e">
        <f>SUM(AX21:BC21)</f>
        <v>#REF!</v>
      </c>
      <c r="AX21" s="118" t="e">
        <f>SUMIF(#REF!,$DK21,#REF!)</f>
        <v>#REF!</v>
      </c>
      <c r="AY21" s="118" t="e">
        <f>SUMIF(#REF!,$DK21,#REF!)</f>
        <v>#REF!</v>
      </c>
      <c r="AZ21" s="118" t="e">
        <f>SUMIF(#REF!,$DK21,#REF!)</f>
        <v>#REF!</v>
      </c>
      <c r="BA21" s="118" t="e">
        <f>SUMIF(#REF!,$DK21,#REF!)</f>
        <v>#REF!</v>
      </c>
      <c r="BB21" s="118" t="e">
        <f>SUMIF(#REF!,$DK21,#REF!)</f>
        <v>#REF!</v>
      </c>
      <c r="BC21" s="186" t="e">
        <f>SUMIF(#REF!,$DK21,#REF!)</f>
        <v>#REF!</v>
      </c>
      <c r="BD21" s="221" t="e">
        <f>SUM(BE21:BJ21)</f>
        <v>#REF!</v>
      </c>
      <c r="BE21" s="118" t="e">
        <f>SUMIF(#REF!,$DK21,#REF!)</f>
        <v>#REF!</v>
      </c>
      <c r="BF21" s="118" t="e">
        <f>SUMIF(#REF!,$DK21,#REF!)</f>
        <v>#REF!</v>
      </c>
      <c r="BG21" s="118" t="e">
        <f>SUMIF(#REF!,$DK21,#REF!)</f>
        <v>#REF!</v>
      </c>
      <c r="BH21" s="118" t="e">
        <f>SUMIF(#REF!,$DK21,#REF!)</f>
        <v>#REF!</v>
      </c>
      <c r="BI21" s="118" t="e">
        <f>SUMIF(#REF!,$DK21,#REF!)</f>
        <v>#REF!</v>
      </c>
      <c r="BJ21" s="186" t="e">
        <f>SUMIF(#REF!,$DK21,#REF!)</f>
        <v>#REF!</v>
      </c>
      <c r="BK21" s="221">
        <f>SUM(BL21:BQ21)</f>
        <v>0</v>
      </c>
      <c r="BL21" s="118">
        <f>SUMIF('Очистка сточных вод'!$I$18:$I$19,$DK21,'Очистка сточных вод'!$K$18:$K$19)</f>
        <v>0</v>
      </c>
      <c r="BM21" s="118">
        <f>SUMIF('Очистка сточных вод'!$I$18:$I$19,$DK21,'Очистка сточных вод'!$L$18:$L$19)</f>
        <v>0</v>
      </c>
      <c r="BN21" s="118">
        <f>SUMIF('Очистка сточных вод'!$I$18:$I$19,$DK21,'Очистка сточных вод'!$M$18:$M$19)</f>
        <v>0</v>
      </c>
      <c r="BO21" s="118">
        <f>SUMIF('Очистка сточных вод'!$I$18:$I$19,$DK21,'Очистка сточных вод'!$N$18:$N$19)</f>
        <v>0</v>
      </c>
      <c r="BP21" s="118">
        <f>SUMIF('Очистка сточных вод'!$I$18:$I$19,$DK21,'Очистка сточных вод'!$O$18:$O$19)</f>
        <v>0</v>
      </c>
      <c r="BQ21" s="186">
        <f>SUMIF('Очистка сточных вод'!$I$18:$I$19,$DK21,'Очистка сточных вод'!$P$18:$P$19)</f>
        <v>0</v>
      </c>
      <c r="BR21" s="221">
        <f>SUM(BS21:BX21)</f>
        <v>0</v>
      </c>
      <c r="BS21" s="118">
        <f>SUMIF('Утилизация ТБО'!$I$18:$I$19,$DK21,'Утилизация ТБО'!$K$18:$K$19)</f>
        <v>0</v>
      </c>
      <c r="BT21" s="118">
        <f>SUMIF('Утилизация ТБО'!$I$18:$I$19,$DK21,'Утилизация ТБО'!$L$18:$L$19)</f>
        <v>0</v>
      </c>
      <c r="BU21" s="118">
        <f>SUMIF('Утилизация ТБО'!$I$18:$I$19,$DK21,'Утилизация ТБО'!$M$18:$M$19)</f>
        <v>0</v>
      </c>
      <c r="BV21" s="118">
        <f>SUMIF('Утилизация ТБО'!$I$18:$I$19,$DK21,'Утилизация ТБО'!$N$18:$N$19)</f>
        <v>0</v>
      </c>
      <c r="BW21" s="118">
        <f>SUMIF('Утилизация ТБО'!$I$18:$I$19,$DK21,'Утилизация ТБО'!$O$18:$O$19)</f>
        <v>0</v>
      </c>
      <c r="BX21" s="186">
        <f>SUMIF('Утилизация ТБО'!$I$18:$I$19,$DK21,'Утилизация ТБО'!$P$18:$P$19)</f>
        <v>0</v>
      </c>
      <c r="BY21" s="221">
        <f>SUM(BZ21:CE21)</f>
        <v>0</v>
      </c>
      <c r="BZ21" s="118">
        <f>SUMIF('Захоронение ТБО'!$I$18:$I$19,$DK21,'Захоронение ТБО'!$K$18:$K$19)</f>
        <v>0</v>
      </c>
      <c r="CA21" s="118">
        <f>SUMIF('Захоронение ТБО'!$I$18:$I$19,$DK21,'Захоронение ТБО'!$L$18:$L$19)</f>
        <v>0</v>
      </c>
      <c r="CB21" s="118">
        <f>SUMIF('Захоронение ТБО'!$I$18:$I$19,$DK21,'Захоронение ТБО'!$M$18:$M$19)</f>
        <v>0</v>
      </c>
      <c r="CC21" s="118">
        <f>SUMIF('Захоронение ТБО'!$I$18:$I$19,$DK21,'Захоронение ТБО'!$N$18:$N$19)</f>
        <v>0</v>
      </c>
      <c r="CD21" s="118">
        <f>SUMIF('Захоронение ТБО'!$I$18:$I$19,$DK21,'Захоронение ТБО'!$O$18:$O$19)</f>
        <v>0</v>
      </c>
      <c r="CE21" s="186">
        <f>SUMIF('Захоронение ТБО'!$I$18:$I$19,$DK21,'Захоронение ТБО'!$P$18:$P$19)</f>
        <v>0</v>
      </c>
      <c r="CF21" s="221">
        <f>SUM(CG21:CL21)</f>
        <v>0</v>
      </c>
      <c r="CG21" s="118">
        <f>SUMIF('ЖД (пассажир.)'!$I$18:$I$19,$DK21,'ЖД (пассажир.)'!$K$18:$K$19)</f>
        <v>0</v>
      </c>
      <c r="CH21" s="118">
        <f>SUMIF('ЖД (пассажир.)'!$I$18:$I$19,$DK21,'ЖД (пассажир.)'!$L$18:$L$19)</f>
        <v>0</v>
      </c>
      <c r="CI21" s="118">
        <f>SUMIF('ЖД (пассажир.)'!$I$18:$I$19,$DK21,'ЖД (пассажир.)'!$M$18:$M$19)</f>
        <v>0</v>
      </c>
      <c r="CJ21" s="118">
        <f>SUMIF('ЖД (пассажир.)'!$I$18:$I$19,$DK21,'ЖД (пассажир.)'!$N$18:$N$19)</f>
        <v>0</v>
      </c>
      <c r="CK21" s="118">
        <f>SUMIF('ЖД (пассажир.)'!$I$18:$I$19,$DK21,'ЖД (пассажир.)'!$O$18:$O$19)</f>
        <v>0</v>
      </c>
      <c r="CL21" s="186">
        <f>SUMIF('ЖД (пассажир.)'!$I$18:$I$19,$DK21,'ЖД (пассажир.)'!$P$18:$P$19)</f>
        <v>0</v>
      </c>
      <c r="CM21" s="221">
        <f>SUM(CN21:CS21)</f>
        <v>0</v>
      </c>
      <c r="CN21" s="118">
        <f>SUMIF('ЖД (услуги)'!$I$18:$I$19,$DK21,'ЖД (услуги)'!$K$18:$K$19)</f>
        <v>0</v>
      </c>
      <c r="CO21" s="118">
        <f>SUMIF('ЖД (услуги)'!$I$18:$I$19,$DK21,'ЖД (услуги)'!$L$18:$L$19)</f>
        <v>0</v>
      </c>
      <c r="CP21" s="118">
        <f>SUMIF('ЖД (услуги)'!$I$18:$I$19,$DK21,'ЖД (услуги)'!$M$18:$M$19)</f>
        <v>0</v>
      </c>
      <c r="CQ21" s="118">
        <f>SUMIF('ЖД (услуги)'!$I$18:$I$19,$DK21,'ЖД (услуги)'!$N$18:$N$19)</f>
        <v>0</v>
      </c>
      <c r="CR21" s="118">
        <f>SUMIF('ЖД (услуги)'!$I$18:$I$19,$DK21,'ЖД (услуги)'!$O$18:$O$19)</f>
        <v>0</v>
      </c>
      <c r="CS21" s="186">
        <f>SUMIF('ЖД (услуги)'!$I$18:$I$19,$DK21,'ЖД (услуги)'!$P$18:$P$19)</f>
        <v>0</v>
      </c>
      <c r="CT21" s="221">
        <f>SUM(CU21:CZ21)</f>
        <v>0</v>
      </c>
      <c r="CU21" s="118">
        <f>SUMIF('Транспортировка газа'!$I$18:$I$19,$DK21,'Транспортировка газа'!$K$18:$K$19)</f>
        <v>0</v>
      </c>
      <c r="CV21" s="118">
        <f>SUMIF('Транспортировка газа'!$I$18:$I$19,$DK21,'Транспортировка газа'!$L$18:$L$19)</f>
        <v>0</v>
      </c>
      <c r="CW21" s="118">
        <f>SUMIF('Транспортировка газа'!$I$18:$I$19,$DK21,'Транспортировка газа'!$M$18:$M$19)</f>
        <v>0</v>
      </c>
      <c r="CX21" s="118">
        <f>SUMIF('Транспортировка газа'!$I$18:$I$19,$DK21,'Транспортировка газа'!$N$18:$N$19)</f>
        <v>0</v>
      </c>
      <c r="CY21" s="118">
        <f>SUMIF('Транспортировка газа'!$I$18:$I$19,$DK21,'Транспортировка газа'!$O$18:$O$19)</f>
        <v>0</v>
      </c>
      <c r="CZ21" s="186">
        <f>SUMIF('Транспортировка газа'!$I$18:$I$19,$DK21,'Транспортировка газа'!$P$18:$P$19)</f>
        <v>0</v>
      </c>
      <c r="DA21" s="221">
        <f>SUM(DB21:DG21)</f>
        <v>0</v>
      </c>
      <c r="DB21" s="118">
        <f>SUMIF('Реализация газа'!$I$18:$I$19,$DK21,'Реализация газа'!$K$18:$K$19)</f>
        <v>0</v>
      </c>
      <c r="DC21" s="118">
        <f>SUMIF('Реализация газа'!$I$18:$I$19,$DK21,'Реализация газа'!$L$18:$L$19)</f>
        <v>0</v>
      </c>
      <c r="DD21" s="118">
        <f>SUMIF('Реализация газа'!$I$18:$I$19,$DK21,'Реализация газа'!$M$18:$M$19)</f>
        <v>0</v>
      </c>
      <c r="DE21" s="118">
        <f>SUMIF('Реализация газа'!$I$18:$I$19,$DK21,'Реализация газа'!$N$18:$N$19)</f>
        <v>0</v>
      </c>
      <c r="DF21" s="118">
        <f>SUMIF('Реализация газа'!$I$18:$I$19,$DK21,'Реализация газа'!$O$18:$O$19)</f>
        <v>0</v>
      </c>
      <c r="DG21" s="186">
        <f>SUMIF('Реализация газа'!$I$18:$I$19,$DK21,'Реализация газа'!$P$18:$P$19)</f>
        <v>0</v>
      </c>
      <c r="DH21" s="234"/>
      <c r="DK21" s="132" t="s">
        <v>312</v>
      </c>
    </row>
    <row r="22" spans="4:115" ht="22.5">
      <c r="D22" s="32"/>
      <c r="E22" s="169" t="s">
        <v>392</v>
      </c>
      <c r="F22" s="164" t="s">
        <v>387</v>
      </c>
      <c r="G22" s="118" t="e">
        <f t="shared" si="0"/>
        <v>#REF!</v>
      </c>
      <c r="H22" s="118" t="e">
        <f t="shared" si="10"/>
        <v>#REF!</v>
      </c>
      <c r="I22" s="118" t="e">
        <f t="shared" si="10"/>
        <v>#REF!</v>
      </c>
      <c r="J22" s="118" t="e">
        <f t="shared" si="10"/>
        <v>#REF!</v>
      </c>
      <c r="K22" s="118" t="e">
        <f t="shared" si="10"/>
        <v>#REF!</v>
      </c>
      <c r="L22" s="118" t="e">
        <f t="shared" si="10"/>
        <v>#REF!</v>
      </c>
      <c r="M22" s="202" t="e">
        <f t="shared" si="10"/>
        <v>#REF!</v>
      </c>
      <c r="N22" s="221">
        <f>SUM(O22:T22)</f>
        <v>0</v>
      </c>
      <c r="O22" s="118">
        <f>SUMIF('Сбыт ЭЭ'!$I$18:$I$19,$DK22,'Сбыт ЭЭ'!$K$18:$K$19)</f>
        <v>0</v>
      </c>
      <c r="P22" s="118">
        <f>SUMIF('Сбыт ЭЭ'!$I$18:$I$19,$DK22,'Сбыт ЭЭ'!$L$18:$L$19)</f>
        <v>0</v>
      </c>
      <c r="Q22" s="118">
        <f>SUMIF('Сбыт ЭЭ'!$I$18:$I$19,$DK22,'Сбыт ЭЭ'!$M$18:$M$19)</f>
        <v>0</v>
      </c>
      <c r="R22" s="118">
        <f>SUMIF('Сбыт ЭЭ'!$I$18:$I$19,$DK22,'Сбыт ЭЭ'!$N$18:$N$19)</f>
        <v>0</v>
      </c>
      <c r="S22" s="118">
        <f>SUMIF('Сбыт ЭЭ'!$I$18:$I$19,$DK22,'Сбыт ЭЭ'!$O$18:$O$19)</f>
        <v>0</v>
      </c>
      <c r="T22" s="186">
        <f>SUMIF('Сбыт ЭЭ'!$I$18:$I$19,$DK22,'Сбыт ЭЭ'!$P$18:$P$19)</f>
        <v>0</v>
      </c>
      <c r="U22" s="221">
        <f>SUM(V22:AA22)</f>
        <v>0</v>
      </c>
      <c r="V22" s="118">
        <f>SUMIF('Передача ЭЭ'!$I$18:$I$24,$DK22,'Передача ЭЭ'!$K$18:$K$24)</f>
        <v>0</v>
      </c>
      <c r="W22" s="118">
        <f>SUMIF('Передача ЭЭ'!$I$18:$I$24,$DK22,'Передача ЭЭ'!$L$18:$L$24)</f>
        <v>0</v>
      </c>
      <c r="X22" s="118">
        <f>SUMIF('Передача ЭЭ'!$I$18:$I$24,$DK22,'Передача ЭЭ'!$M$18:$M$24)</f>
        <v>0</v>
      </c>
      <c r="Y22" s="118">
        <f>SUMIF('Передача ЭЭ'!$I$18:$I$24,$DK22,'Передача ЭЭ'!$N$18:$N$24)</f>
        <v>0</v>
      </c>
      <c r="Z22" s="118">
        <f>SUMIF('Передача ЭЭ'!$I$18:$I$24,$DK22,'Передача ЭЭ'!$O$18:$O$24)</f>
        <v>0</v>
      </c>
      <c r="AA22" s="186">
        <f>SUMIF('Передача ЭЭ'!$I$18:$I$24,$DK22,'Передача ЭЭ'!$P$18:$P$24)</f>
        <v>0</v>
      </c>
      <c r="AB22" s="221" t="e">
        <f>SUM(AC22:AH22)</f>
        <v>#REF!</v>
      </c>
      <c r="AC22" s="118" t="e">
        <f>SUMIF(#REF!,$DK22,#REF!)</f>
        <v>#REF!</v>
      </c>
      <c r="AD22" s="118" t="e">
        <f>SUMIF(#REF!,$DK22,#REF!)</f>
        <v>#REF!</v>
      </c>
      <c r="AE22" s="118" t="e">
        <f>SUMIF(#REF!,$DK22,#REF!)</f>
        <v>#REF!</v>
      </c>
      <c r="AF22" s="118" t="e">
        <f>SUMIF(#REF!,$DK22,#REF!)</f>
        <v>#REF!</v>
      </c>
      <c r="AG22" s="118" t="e">
        <f>SUMIF(#REF!,$DK22,#REF!)</f>
        <v>#REF!</v>
      </c>
      <c r="AH22" s="186" t="e">
        <f>SUMIF(#REF!,$DK22,#REF!)</f>
        <v>#REF!</v>
      </c>
      <c r="AI22" s="221" t="e">
        <f>SUM(AJ22:AO22)</f>
        <v>#REF!</v>
      </c>
      <c r="AJ22" s="118" t="e">
        <f>SUMIF(#REF!,$DK22,#REF!)</f>
        <v>#REF!</v>
      </c>
      <c r="AK22" s="118" t="e">
        <f>SUMIF(#REF!,$DK22,#REF!)</f>
        <v>#REF!</v>
      </c>
      <c r="AL22" s="118" t="e">
        <f>SUMIF(#REF!,$DK22,#REF!)</f>
        <v>#REF!</v>
      </c>
      <c r="AM22" s="118" t="e">
        <f>SUMIF(#REF!,$DK22,#REF!)</f>
        <v>#REF!</v>
      </c>
      <c r="AN22" s="118" t="e">
        <f>SUMIF(#REF!,$DK22,#REF!)</f>
        <v>#REF!</v>
      </c>
      <c r="AO22" s="186" t="e">
        <f>SUMIF(#REF!,$DK22,#REF!)</f>
        <v>#REF!</v>
      </c>
      <c r="AP22" s="221">
        <f>SUM(AQ22:AV22)</f>
        <v>0</v>
      </c>
      <c r="AQ22" s="118">
        <f>SUMIF('Производство ТЭ (комб)'!$I$18:$I$19,$DK22,'Производство ТЭ (комб)'!$K$18:$K$19)</f>
        <v>0</v>
      </c>
      <c r="AR22" s="118">
        <f>SUMIF('Производство ТЭ (комб)'!$I$18:$I$19,$DK22,'Производство ТЭ (комб)'!$L$18:$L$19)</f>
        <v>0</v>
      </c>
      <c r="AS22" s="118">
        <f>SUMIF('Производство ТЭ (комб)'!$I$18:$I$19,$DK22,'Производство ТЭ (комб)'!$M$18:$M$19)</f>
        <v>0</v>
      </c>
      <c r="AT22" s="118">
        <f>SUMIF('Производство ТЭ (комб)'!$I$18:$I$19,$DK22,'Производство ТЭ (комб)'!$N$18:$N$19)</f>
        <v>0</v>
      </c>
      <c r="AU22" s="118">
        <f>SUMIF('Производство ТЭ (комб)'!$I$18:$I$19,$DK22,'Производство ТЭ (комб)'!$O$18:$O$19)</f>
        <v>0</v>
      </c>
      <c r="AV22" s="186">
        <f>SUMIF('Производство ТЭ (комб)'!$I$18:$I$19,$DK22,'Производство ТЭ (комб)'!$P$18:$P$19)</f>
        <v>0</v>
      </c>
      <c r="AW22" s="221" t="e">
        <f>SUM(AX22:BC22)</f>
        <v>#REF!</v>
      </c>
      <c r="AX22" s="118" t="e">
        <f>SUMIF(#REF!,$DK22,#REF!)</f>
        <v>#REF!</v>
      </c>
      <c r="AY22" s="118" t="e">
        <f>SUMIF(#REF!,$DK22,#REF!)</f>
        <v>#REF!</v>
      </c>
      <c r="AZ22" s="118" t="e">
        <f>SUMIF(#REF!,$DK22,#REF!)</f>
        <v>#REF!</v>
      </c>
      <c r="BA22" s="118" t="e">
        <f>SUMIF(#REF!,$DK22,#REF!)</f>
        <v>#REF!</v>
      </c>
      <c r="BB22" s="118" t="e">
        <f>SUMIF(#REF!,$DK22,#REF!)</f>
        <v>#REF!</v>
      </c>
      <c r="BC22" s="186" t="e">
        <f>SUMIF(#REF!,$DK22,#REF!)</f>
        <v>#REF!</v>
      </c>
      <c r="BD22" s="221" t="e">
        <f>SUM(BE22:BJ22)</f>
        <v>#REF!</v>
      </c>
      <c r="BE22" s="118" t="e">
        <f>SUMIF(#REF!,$DK22,#REF!)</f>
        <v>#REF!</v>
      </c>
      <c r="BF22" s="118" t="e">
        <f>SUMIF(#REF!,$DK22,#REF!)</f>
        <v>#REF!</v>
      </c>
      <c r="BG22" s="118" t="e">
        <f>SUMIF(#REF!,$DK22,#REF!)</f>
        <v>#REF!</v>
      </c>
      <c r="BH22" s="118" t="e">
        <f>SUMIF(#REF!,$DK22,#REF!)</f>
        <v>#REF!</v>
      </c>
      <c r="BI22" s="118" t="e">
        <f>SUMIF(#REF!,$DK22,#REF!)</f>
        <v>#REF!</v>
      </c>
      <c r="BJ22" s="186" t="e">
        <f>SUMIF(#REF!,$DK22,#REF!)</f>
        <v>#REF!</v>
      </c>
      <c r="BK22" s="221">
        <f>SUM(BL22:BQ22)</f>
        <v>0</v>
      </c>
      <c r="BL22" s="118">
        <f>SUMIF('Очистка сточных вод'!$I$18:$I$19,$DK22,'Очистка сточных вод'!$K$18:$K$19)</f>
        <v>0</v>
      </c>
      <c r="BM22" s="118">
        <f>SUMIF('Очистка сточных вод'!$I$18:$I$19,$DK22,'Очистка сточных вод'!$L$18:$L$19)</f>
        <v>0</v>
      </c>
      <c r="BN22" s="118">
        <f>SUMIF('Очистка сточных вод'!$I$18:$I$19,$DK22,'Очистка сточных вод'!$M$18:$M$19)</f>
        <v>0</v>
      </c>
      <c r="BO22" s="118">
        <f>SUMIF('Очистка сточных вод'!$I$18:$I$19,$DK22,'Очистка сточных вод'!$N$18:$N$19)</f>
        <v>0</v>
      </c>
      <c r="BP22" s="118">
        <f>SUMIF('Очистка сточных вод'!$I$18:$I$19,$DK22,'Очистка сточных вод'!$O$18:$O$19)</f>
        <v>0</v>
      </c>
      <c r="BQ22" s="186">
        <f>SUMIF('Очистка сточных вод'!$I$18:$I$19,$DK22,'Очистка сточных вод'!$P$18:$P$19)</f>
        <v>0</v>
      </c>
      <c r="BR22" s="221">
        <f>SUM(BS22:BX22)</f>
        <v>0</v>
      </c>
      <c r="BS22" s="118">
        <f>SUMIF('Утилизация ТБО'!$I$18:$I$19,$DK22,'Утилизация ТБО'!$K$18:$K$19)</f>
        <v>0</v>
      </c>
      <c r="BT22" s="118">
        <f>SUMIF('Утилизация ТБО'!$I$18:$I$19,$DK22,'Утилизация ТБО'!$L$18:$L$19)</f>
        <v>0</v>
      </c>
      <c r="BU22" s="118">
        <f>SUMIF('Утилизация ТБО'!$I$18:$I$19,$DK22,'Утилизация ТБО'!$M$18:$M$19)</f>
        <v>0</v>
      </c>
      <c r="BV22" s="118">
        <f>SUMIF('Утилизация ТБО'!$I$18:$I$19,$DK22,'Утилизация ТБО'!$N$18:$N$19)</f>
        <v>0</v>
      </c>
      <c r="BW22" s="118">
        <f>SUMIF('Утилизация ТБО'!$I$18:$I$19,$DK22,'Утилизация ТБО'!$O$18:$O$19)</f>
        <v>0</v>
      </c>
      <c r="BX22" s="186">
        <f>SUMIF('Утилизация ТБО'!$I$18:$I$19,$DK22,'Утилизация ТБО'!$P$18:$P$19)</f>
        <v>0</v>
      </c>
      <c r="BY22" s="221">
        <f>SUM(BZ22:CE22)</f>
        <v>0</v>
      </c>
      <c r="BZ22" s="118">
        <f>SUMIF('Захоронение ТБО'!$I$18:$I$19,$DK22,'Захоронение ТБО'!$K$18:$K$19)</f>
        <v>0</v>
      </c>
      <c r="CA22" s="118">
        <f>SUMIF('Захоронение ТБО'!$I$18:$I$19,$DK22,'Захоронение ТБО'!$L$18:$L$19)</f>
        <v>0</v>
      </c>
      <c r="CB22" s="118">
        <f>SUMIF('Захоронение ТБО'!$I$18:$I$19,$DK22,'Захоронение ТБО'!$M$18:$M$19)</f>
        <v>0</v>
      </c>
      <c r="CC22" s="118">
        <f>SUMIF('Захоронение ТБО'!$I$18:$I$19,$DK22,'Захоронение ТБО'!$N$18:$N$19)</f>
        <v>0</v>
      </c>
      <c r="CD22" s="118">
        <f>SUMIF('Захоронение ТБО'!$I$18:$I$19,$DK22,'Захоронение ТБО'!$O$18:$O$19)</f>
        <v>0</v>
      </c>
      <c r="CE22" s="186">
        <f>SUMIF('Захоронение ТБО'!$I$18:$I$19,$DK22,'Захоронение ТБО'!$P$18:$P$19)</f>
        <v>0</v>
      </c>
      <c r="CF22" s="221">
        <f>SUM(CG22:CL22)</f>
        <v>0</v>
      </c>
      <c r="CG22" s="118">
        <f>SUMIF('ЖД (пассажир.)'!$I$18:$I$19,$DK22,'ЖД (пассажир.)'!$K$18:$K$19)</f>
        <v>0</v>
      </c>
      <c r="CH22" s="118">
        <f>SUMIF('ЖД (пассажир.)'!$I$18:$I$19,$DK22,'ЖД (пассажир.)'!$L$18:$L$19)</f>
        <v>0</v>
      </c>
      <c r="CI22" s="118">
        <f>SUMIF('ЖД (пассажир.)'!$I$18:$I$19,$DK22,'ЖД (пассажир.)'!$M$18:$M$19)</f>
        <v>0</v>
      </c>
      <c r="CJ22" s="118">
        <f>SUMIF('ЖД (пассажир.)'!$I$18:$I$19,$DK22,'ЖД (пассажир.)'!$N$18:$N$19)</f>
        <v>0</v>
      </c>
      <c r="CK22" s="118">
        <f>SUMIF('ЖД (пассажир.)'!$I$18:$I$19,$DK22,'ЖД (пассажир.)'!$O$18:$O$19)</f>
        <v>0</v>
      </c>
      <c r="CL22" s="186">
        <f>SUMIF('ЖД (пассажир.)'!$I$18:$I$19,$DK22,'ЖД (пассажир.)'!$P$18:$P$19)</f>
        <v>0</v>
      </c>
      <c r="CM22" s="221">
        <f>SUM(CN22:CS22)</f>
        <v>0</v>
      </c>
      <c r="CN22" s="118">
        <f>SUMIF('ЖД (услуги)'!$I$18:$I$19,$DK22,'ЖД (услуги)'!$K$18:$K$19)</f>
        <v>0</v>
      </c>
      <c r="CO22" s="118">
        <f>SUMIF('ЖД (услуги)'!$I$18:$I$19,$DK22,'ЖД (услуги)'!$L$18:$L$19)</f>
        <v>0</v>
      </c>
      <c r="CP22" s="118">
        <f>SUMIF('ЖД (услуги)'!$I$18:$I$19,$DK22,'ЖД (услуги)'!$M$18:$M$19)</f>
        <v>0</v>
      </c>
      <c r="CQ22" s="118">
        <f>SUMIF('ЖД (услуги)'!$I$18:$I$19,$DK22,'ЖД (услуги)'!$N$18:$N$19)</f>
        <v>0</v>
      </c>
      <c r="CR22" s="118">
        <f>SUMIF('ЖД (услуги)'!$I$18:$I$19,$DK22,'ЖД (услуги)'!$O$18:$O$19)</f>
        <v>0</v>
      </c>
      <c r="CS22" s="186">
        <f>SUMIF('ЖД (услуги)'!$I$18:$I$19,$DK22,'ЖД (услуги)'!$P$18:$P$19)</f>
        <v>0</v>
      </c>
      <c r="CT22" s="221">
        <f>SUM(CU22:CZ22)</f>
        <v>0</v>
      </c>
      <c r="CU22" s="118">
        <f>SUMIF('Транспортировка газа'!$I$18:$I$19,$DK22,'Транспортировка газа'!$K$18:$K$19)</f>
        <v>0</v>
      </c>
      <c r="CV22" s="118">
        <f>SUMIF('Транспортировка газа'!$I$18:$I$19,$DK22,'Транспортировка газа'!$L$18:$L$19)</f>
        <v>0</v>
      </c>
      <c r="CW22" s="118">
        <f>SUMIF('Транспортировка газа'!$I$18:$I$19,$DK22,'Транспортировка газа'!$M$18:$M$19)</f>
        <v>0</v>
      </c>
      <c r="CX22" s="118">
        <f>SUMIF('Транспортировка газа'!$I$18:$I$19,$DK22,'Транспортировка газа'!$N$18:$N$19)</f>
        <v>0</v>
      </c>
      <c r="CY22" s="118">
        <f>SUMIF('Транспортировка газа'!$I$18:$I$19,$DK22,'Транспортировка газа'!$O$18:$O$19)</f>
        <v>0</v>
      </c>
      <c r="CZ22" s="186">
        <f>SUMIF('Транспортировка газа'!$I$18:$I$19,$DK22,'Транспортировка газа'!$P$18:$P$19)</f>
        <v>0</v>
      </c>
      <c r="DA22" s="221">
        <f>SUM(DB22:DG22)</f>
        <v>0</v>
      </c>
      <c r="DB22" s="118">
        <f>SUMIF('Реализация газа'!$I$18:$I$19,$DK22,'Реализация газа'!$K$18:$K$19)</f>
        <v>0</v>
      </c>
      <c r="DC22" s="118">
        <f>SUMIF('Реализация газа'!$I$18:$I$19,$DK22,'Реализация газа'!$L$18:$L$19)</f>
        <v>0</v>
      </c>
      <c r="DD22" s="118">
        <f>SUMIF('Реализация газа'!$I$18:$I$19,$DK22,'Реализация газа'!$M$18:$M$19)</f>
        <v>0</v>
      </c>
      <c r="DE22" s="118">
        <f>SUMIF('Реализация газа'!$I$18:$I$19,$DK22,'Реализация газа'!$N$18:$N$19)</f>
        <v>0</v>
      </c>
      <c r="DF22" s="118">
        <f>SUMIF('Реализация газа'!$I$18:$I$19,$DK22,'Реализация газа'!$O$18:$O$19)</f>
        <v>0</v>
      </c>
      <c r="DG22" s="186">
        <f>SUMIF('Реализация газа'!$I$18:$I$19,$DK22,'Реализация газа'!$P$18:$P$19)</f>
        <v>0</v>
      </c>
      <c r="DH22" s="234"/>
      <c r="DK22" s="132" t="s">
        <v>313</v>
      </c>
    </row>
    <row r="23" spans="3:115" ht="11.25">
      <c r="C23" s="189" t="s">
        <v>407</v>
      </c>
      <c r="D23" s="32"/>
      <c r="E23" s="169" t="s">
        <v>393</v>
      </c>
      <c r="F23" s="164" t="s">
        <v>314</v>
      </c>
      <c r="G23" s="118" t="e">
        <f t="shared" si="0"/>
        <v>#REF!</v>
      </c>
      <c r="H23" s="118" t="e">
        <f t="shared" si="10"/>
        <v>#REF!</v>
      </c>
      <c r="I23" s="118" t="e">
        <f t="shared" si="10"/>
        <v>#REF!</v>
      </c>
      <c r="J23" s="118" t="e">
        <f t="shared" si="10"/>
        <v>#REF!</v>
      </c>
      <c r="K23" s="118" t="e">
        <f t="shared" si="10"/>
        <v>#REF!</v>
      </c>
      <c r="L23" s="118" t="e">
        <f t="shared" si="10"/>
        <v>#REF!</v>
      </c>
      <c r="M23" s="202" t="e">
        <f t="shared" si="10"/>
        <v>#REF!</v>
      </c>
      <c r="N23" s="221">
        <f>SUM(O23:T23)</f>
        <v>0</v>
      </c>
      <c r="O23" s="118">
        <f>SUMIF('Сбыт ЭЭ'!$I$18:$I$19,$DK23,'Сбыт ЭЭ'!$K$18:$K$19)</f>
        <v>0</v>
      </c>
      <c r="P23" s="118">
        <f>SUMIF('Сбыт ЭЭ'!$I$18:$I$19,$DK23,'Сбыт ЭЭ'!$L$18:$L$19)</f>
        <v>0</v>
      </c>
      <c r="Q23" s="118">
        <f>SUMIF('Сбыт ЭЭ'!$I$18:$I$19,$DK23,'Сбыт ЭЭ'!$M$18:$M$19)</f>
        <v>0</v>
      </c>
      <c r="R23" s="118">
        <f>SUMIF('Сбыт ЭЭ'!$I$18:$I$19,$DK23,'Сбыт ЭЭ'!$N$18:$N$19)</f>
        <v>0</v>
      </c>
      <c r="S23" s="118">
        <f>SUMIF('Сбыт ЭЭ'!$I$18:$I$19,$DK23,'Сбыт ЭЭ'!$O$18:$O$19)</f>
        <v>0</v>
      </c>
      <c r="T23" s="186">
        <f>SUMIF('Сбыт ЭЭ'!$I$18:$I$19,$DK23,'Сбыт ЭЭ'!$P$18:$P$19)</f>
        <v>0</v>
      </c>
      <c r="U23" s="221">
        <f>SUM(V23:AA23)</f>
        <v>0</v>
      </c>
      <c r="V23" s="118">
        <f>SUMIF('Передача ЭЭ'!$I$18:$I$24,$DK23,'Передача ЭЭ'!$K$18:$K$24)</f>
        <v>0</v>
      </c>
      <c r="W23" s="118">
        <f>SUMIF('Передача ЭЭ'!$I$18:$I$24,$DK23,'Передача ЭЭ'!$L$18:$L$24)</f>
        <v>0</v>
      </c>
      <c r="X23" s="118">
        <f>SUMIF('Передача ЭЭ'!$I$18:$I$24,$DK23,'Передача ЭЭ'!$M$18:$M$24)</f>
        <v>0</v>
      </c>
      <c r="Y23" s="118">
        <f>SUMIF('Передача ЭЭ'!$I$18:$I$24,$DK23,'Передача ЭЭ'!$N$18:$N$24)</f>
        <v>0</v>
      </c>
      <c r="Z23" s="118">
        <f>SUMIF('Передача ЭЭ'!$I$18:$I$24,$DK23,'Передача ЭЭ'!$O$18:$O$24)</f>
        <v>0</v>
      </c>
      <c r="AA23" s="186">
        <f>SUMIF('Передача ЭЭ'!$I$18:$I$24,$DK23,'Передача ЭЭ'!$P$18:$P$24)</f>
        <v>0</v>
      </c>
      <c r="AB23" s="221" t="e">
        <f>SUM(AC23:AH23)</f>
        <v>#REF!</v>
      </c>
      <c r="AC23" s="118" t="e">
        <f>SUMIF(#REF!,$DK23,#REF!)</f>
        <v>#REF!</v>
      </c>
      <c r="AD23" s="118" t="e">
        <f>SUMIF(#REF!,$DK23,#REF!)</f>
        <v>#REF!</v>
      </c>
      <c r="AE23" s="118" t="e">
        <f>SUMIF(#REF!,$DK23,#REF!)</f>
        <v>#REF!</v>
      </c>
      <c r="AF23" s="118" t="e">
        <f>SUMIF(#REF!,$DK23,#REF!)</f>
        <v>#REF!</v>
      </c>
      <c r="AG23" s="118" t="e">
        <f>SUMIF(#REF!,$DK23,#REF!)</f>
        <v>#REF!</v>
      </c>
      <c r="AH23" s="186" t="e">
        <f>SUMIF(#REF!,$DK23,#REF!)</f>
        <v>#REF!</v>
      </c>
      <c r="AI23" s="221" t="e">
        <f>SUM(AJ23:AO23)</f>
        <v>#REF!</v>
      </c>
      <c r="AJ23" s="118" t="e">
        <f>SUMIF(#REF!,$DK23,#REF!)</f>
        <v>#REF!</v>
      </c>
      <c r="AK23" s="118" t="e">
        <f>SUMIF(#REF!,$DK23,#REF!)</f>
        <v>#REF!</v>
      </c>
      <c r="AL23" s="118" t="e">
        <f>SUMIF(#REF!,$DK23,#REF!)</f>
        <v>#REF!</v>
      </c>
      <c r="AM23" s="118" t="e">
        <f>SUMIF(#REF!,$DK23,#REF!)</f>
        <v>#REF!</v>
      </c>
      <c r="AN23" s="118" t="e">
        <f>SUMIF(#REF!,$DK23,#REF!)</f>
        <v>#REF!</v>
      </c>
      <c r="AO23" s="186" t="e">
        <f>SUMIF(#REF!,$DK23,#REF!)</f>
        <v>#REF!</v>
      </c>
      <c r="AP23" s="221">
        <f>SUM(AQ23:AV23)</f>
        <v>0</v>
      </c>
      <c r="AQ23" s="118">
        <f>SUMIF('Производство ТЭ (комб)'!$I$18:$I$19,$DK23,'Производство ТЭ (комб)'!$K$18:$K$19)</f>
        <v>0</v>
      </c>
      <c r="AR23" s="118">
        <f>SUMIF('Производство ТЭ (комб)'!$I$18:$I$19,$DK23,'Производство ТЭ (комб)'!$L$18:$L$19)</f>
        <v>0</v>
      </c>
      <c r="AS23" s="118">
        <f>SUMIF('Производство ТЭ (комб)'!$I$18:$I$19,$DK23,'Производство ТЭ (комб)'!$M$18:$M$19)</f>
        <v>0</v>
      </c>
      <c r="AT23" s="118">
        <f>SUMIF('Производство ТЭ (комб)'!$I$18:$I$19,$DK23,'Производство ТЭ (комб)'!$N$18:$N$19)</f>
        <v>0</v>
      </c>
      <c r="AU23" s="118">
        <f>SUMIF('Производство ТЭ (комб)'!$I$18:$I$19,$DK23,'Производство ТЭ (комб)'!$O$18:$O$19)</f>
        <v>0</v>
      </c>
      <c r="AV23" s="186">
        <f>SUMIF('Производство ТЭ (комб)'!$I$18:$I$19,$DK23,'Производство ТЭ (комб)'!$P$18:$P$19)</f>
        <v>0</v>
      </c>
      <c r="AW23" s="221" t="e">
        <f>SUM(AX23:BC23)</f>
        <v>#REF!</v>
      </c>
      <c r="AX23" s="118" t="e">
        <f>SUMIF(#REF!,$DK23,#REF!)</f>
        <v>#REF!</v>
      </c>
      <c r="AY23" s="118" t="e">
        <f>SUMIF(#REF!,$DK23,#REF!)</f>
        <v>#REF!</v>
      </c>
      <c r="AZ23" s="118" t="e">
        <f>SUMIF(#REF!,$DK23,#REF!)</f>
        <v>#REF!</v>
      </c>
      <c r="BA23" s="118" t="e">
        <f>SUMIF(#REF!,$DK23,#REF!)</f>
        <v>#REF!</v>
      </c>
      <c r="BB23" s="118" t="e">
        <f>SUMIF(#REF!,$DK23,#REF!)</f>
        <v>#REF!</v>
      </c>
      <c r="BC23" s="186" t="e">
        <f>SUMIF(#REF!,$DK23,#REF!)</f>
        <v>#REF!</v>
      </c>
      <c r="BD23" s="221" t="e">
        <f>SUM(BE23:BJ23)</f>
        <v>#REF!</v>
      </c>
      <c r="BE23" s="118" t="e">
        <f>SUMIF(#REF!,$DK23,#REF!)</f>
        <v>#REF!</v>
      </c>
      <c r="BF23" s="118" t="e">
        <f>SUMIF(#REF!,$DK23,#REF!)</f>
        <v>#REF!</v>
      </c>
      <c r="BG23" s="118" t="e">
        <f>SUMIF(#REF!,$DK23,#REF!)</f>
        <v>#REF!</v>
      </c>
      <c r="BH23" s="118" t="e">
        <f>SUMIF(#REF!,$DK23,#REF!)</f>
        <v>#REF!</v>
      </c>
      <c r="BI23" s="118" t="e">
        <f>SUMIF(#REF!,$DK23,#REF!)</f>
        <v>#REF!</v>
      </c>
      <c r="BJ23" s="186" t="e">
        <f>SUMIF(#REF!,$DK23,#REF!)</f>
        <v>#REF!</v>
      </c>
      <c r="BK23" s="221">
        <f>SUM(BL23:BQ23)</f>
        <v>0</v>
      </c>
      <c r="BL23" s="118">
        <f>SUMIF('Очистка сточных вод'!$I$18:$I$19,$DK23,'Очистка сточных вод'!$K$18:$K$19)</f>
        <v>0</v>
      </c>
      <c r="BM23" s="118">
        <f>SUMIF('Очистка сточных вод'!$I$18:$I$19,$DK23,'Очистка сточных вод'!$L$18:$L$19)</f>
        <v>0</v>
      </c>
      <c r="BN23" s="118">
        <f>SUMIF('Очистка сточных вод'!$I$18:$I$19,$DK23,'Очистка сточных вод'!$M$18:$M$19)</f>
        <v>0</v>
      </c>
      <c r="BO23" s="118">
        <f>SUMIF('Очистка сточных вод'!$I$18:$I$19,$DK23,'Очистка сточных вод'!$N$18:$N$19)</f>
        <v>0</v>
      </c>
      <c r="BP23" s="118">
        <f>SUMIF('Очистка сточных вод'!$I$18:$I$19,$DK23,'Очистка сточных вод'!$O$18:$O$19)</f>
        <v>0</v>
      </c>
      <c r="BQ23" s="186">
        <f>SUMIF('Очистка сточных вод'!$I$18:$I$19,$DK23,'Очистка сточных вод'!$P$18:$P$19)</f>
        <v>0</v>
      </c>
      <c r="BR23" s="221">
        <f>SUM(BS23:BX23)</f>
        <v>0</v>
      </c>
      <c r="BS23" s="118">
        <f>SUMIF('Утилизация ТБО'!$I$18:$I$19,$DK23,'Утилизация ТБО'!$K$18:$K$19)</f>
        <v>0</v>
      </c>
      <c r="BT23" s="118">
        <f>SUMIF('Утилизация ТБО'!$I$18:$I$19,$DK23,'Утилизация ТБО'!$L$18:$L$19)</f>
        <v>0</v>
      </c>
      <c r="BU23" s="118">
        <f>SUMIF('Утилизация ТБО'!$I$18:$I$19,$DK23,'Утилизация ТБО'!$M$18:$M$19)</f>
        <v>0</v>
      </c>
      <c r="BV23" s="118">
        <f>SUMIF('Утилизация ТБО'!$I$18:$I$19,$DK23,'Утилизация ТБО'!$N$18:$N$19)</f>
        <v>0</v>
      </c>
      <c r="BW23" s="118">
        <f>SUMIF('Утилизация ТБО'!$I$18:$I$19,$DK23,'Утилизация ТБО'!$O$18:$O$19)</f>
        <v>0</v>
      </c>
      <c r="BX23" s="186">
        <f>SUMIF('Утилизация ТБО'!$I$18:$I$19,$DK23,'Утилизация ТБО'!$P$18:$P$19)</f>
        <v>0</v>
      </c>
      <c r="BY23" s="221">
        <f>SUM(BZ23:CE23)</f>
        <v>0</v>
      </c>
      <c r="BZ23" s="118">
        <f>SUMIF('Захоронение ТБО'!$I$18:$I$19,$DK23,'Захоронение ТБО'!$K$18:$K$19)</f>
        <v>0</v>
      </c>
      <c r="CA23" s="118">
        <f>SUMIF('Захоронение ТБО'!$I$18:$I$19,$DK23,'Захоронение ТБО'!$L$18:$L$19)</f>
        <v>0</v>
      </c>
      <c r="CB23" s="118">
        <f>SUMIF('Захоронение ТБО'!$I$18:$I$19,$DK23,'Захоронение ТБО'!$M$18:$M$19)</f>
        <v>0</v>
      </c>
      <c r="CC23" s="118">
        <f>SUMIF('Захоронение ТБО'!$I$18:$I$19,$DK23,'Захоронение ТБО'!$N$18:$N$19)</f>
        <v>0</v>
      </c>
      <c r="CD23" s="118">
        <f>SUMIF('Захоронение ТБО'!$I$18:$I$19,$DK23,'Захоронение ТБО'!$O$18:$O$19)</f>
        <v>0</v>
      </c>
      <c r="CE23" s="186">
        <f>SUMIF('Захоронение ТБО'!$I$18:$I$19,$DK23,'Захоронение ТБО'!$P$18:$P$19)</f>
        <v>0</v>
      </c>
      <c r="CF23" s="221">
        <f>SUM(CG23:CL23)</f>
        <v>0</v>
      </c>
      <c r="CG23" s="118">
        <f>SUMIF('ЖД (пассажир.)'!$I$18:$I$19,$DK23,'ЖД (пассажир.)'!$K$18:$K$19)</f>
        <v>0</v>
      </c>
      <c r="CH23" s="118">
        <f>SUMIF('ЖД (пассажир.)'!$I$18:$I$19,$DK23,'ЖД (пассажир.)'!$L$18:$L$19)</f>
        <v>0</v>
      </c>
      <c r="CI23" s="118">
        <f>SUMIF('ЖД (пассажир.)'!$I$18:$I$19,$DK23,'ЖД (пассажир.)'!$M$18:$M$19)</f>
        <v>0</v>
      </c>
      <c r="CJ23" s="118">
        <f>SUMIF('ЖД (пассажир.)'!$I$18:$I$19,$DK23,'ЖД (пассажир.)'!$N$18:$N$19)</f>
        <v>0</v>
      </c>
      <c r="CK23" s="118">
        <f>SUMIF('ЖД (пассажир.)'!$I$18:$I$19,$DK23,'ЖД (пассажир.)'!$O$18:$O$19)</f>
        <v>0</v>
      </c>
      <c r="CL23" s="186">
        <f>SUMIF('ЖД (пассажир.)'!$I$18:$I$19,$DK23,'ЖД (пассажир.)'!$P$18:$P$19)</f>
        <v>0</v>
      </c>
      <c r="CM23" s="221">
        <f>SUM(CN23:CS23)</f>
        <v>0</v>
      </c>
      <c r="CN23" s="118">
        <f>SUMIF('ЖД (услуги)'!$I$18:$I$19,$DK23,'ЖД (услуги)'!$K$18:$K$19)</f>
        <v>0</v>
      </c>
      <c r="CO23" s="118">
        <f>SUMIF('ЖД (услуги)'!$I$18:$I$19,$DK23,'ЖД (услуги)'!$L$18:$L$19)</f>
        <v>0</v>
      </c>
      <c r="CP23" s="118">
        <f>SUMIF('ЖД (услуги)'!$I$18:$I$19,$DK23,'ЖД (услуги)'!$M$18:$M$19)</f>
        <v>0</v>
      </c>
      <c r="CQ23" s="118">
        <f>SUMIF('ЖД (услуги)'!$I$18:$I$19,$DK23,'ЖД (услуги)'!$N$18:$N$19)</f>
        <v>0</v>
      </c>
      <c r="CR23" s="118">
        <f>SUMIF('ЖД (услуги)'!$I$18:$I$19,$DK23,'ЖД (услуги)'!$O$18:$O$19)</f>
        <v>0</v>
      </c>
      <c r="CS23" s="186">
        <f>SUMIF('ЖД (услуги)'!$I$18:$I$19,$DK23,'ЖД (услуги)'!$P$18:$P$19)</f>
        <v>0</v>
      </c>
      <c r="CT23" s="221">
        <f>SUM(CU23:CZ23)</f>
        <v>0</v>
      </c>
      <c r="CU23" s="118">
        <f>SUMIF('Транспортировка газа'!$I$18:$I$19,$DK23,'Транспортировка газа'!$K$18:$K$19)</f>
        <v>0</v>
      </c>
      <c r="CV23" s="118">
        <f>SUMIF('Транспортировка газа'!$I$18:$I$19,$DK23,'Транспортировка газа'!$L$18:$L$19)</f>
        <v>0</v>
      </c>
      <c r="CW23" s="118">
        <f>SUMIF('Транспортировка газа'!$I$18:$I$19,$DK23,'Транспортировка газа'!$M$18:$M$19)</f>
        <v>0</v>
      </c>
      <c r="CX23" s="118">
        <f>SUMIF('Транспортировка газа'!$I$18:$I$19,$DK23,'Транспортировка газа'!$N$18:$N$19)</f>
        <v>0</v>
      </c>
      <c r="CY23" s="118">
        <f>SUMIF('Транспортировка газа'!$I$18:$I$19,$DK23,'Транспортировка газа'!$O$18:$O$19)</f>
        <v>0</v>
      </c>
      <c r="CZ23" s="186">
        <f>SUMIF('Транспортировка газа'!$I$18:$I$19,$DK23,'Транспортировка газа'!$P$18:$P$19)</f>
        <v>0</v>
      </c>
      <c r="DA23" s="221">
        <f>SUM(DB23:DG23)</f>
        <v>0</v>
      </c>
      <c r="DB23" s="118">
        <f>SUMIF('Реализация газа'!$I$18:$I$19,$DK23,'Реализация газа'!$K$18:$K$19)</f>
        <v>0</v>
      </c>
      <c r="DC23" s="118">
        <f>SUMIF('Реализация газа'!$I$18:$I$19,$DK23,'Реализация газа'!$L$18:$L$19)</f>
        <v>0</v>
      </c>
      <c r="DD23" s="118">
        <f>SUMIF('Реализация газа'!$I$18:$I$19,$DK23,'Реализация газа'!$M$18:$M$19)</f>
        <v>0</v>
      </c>
      <c r="DE23" s="118">
        <f>SUMIF('Реализация газа'!$I$18:$I$19,$DK23,'Реализация газа'!$N$18:$N$19)</f>
        <v>0</v>
      </c>
      <c r="DF23" s="118">
        <f>SUMIF('Реализация газа'!$I$18:$I$19,$DK23,'Реализация газа'!$O$18:$O$19)</f>
        <v>0</v>
      </c>
      <c r="DG23" s="186">
        <f>SUMIF('Реализация газа'!$I$18:$I$19,$DK23,'Реализация газа'!$P$18:$P$19)</f>
        <v>0</v>
      </c>
      <c r="DH23" s="234"/>
      <c r="DK23" s="132" t="s">
        <v>314</v>
      </c>
    </row>
    <row r="24" spans="1:112" ht="11.25" hidden="1">
      <c r="A24" s="141">
        <f>NOT($DK$25)*1</f>
        <v>1</v>
      </c>
      <c r="B24" s="141">
        <v>1</v>
      </c>
      <c r="D24" s="32"/>
      <c r="E24" s="178" t="str">
        <f>"1.1.4."&amp;ROW()-ROW($E$24)+1&amp;"."</f>
        <v>1.1.4.1.</v>
      </c>
      <c r="F24" s="187"/>
      <c r="G24" s="118">
        <f t="shared" si="0"/>
        <v>0</v>
      </c>
      <c r="H24" s="118">
        <f t="shared" si="10"/>
        <v>0</v>
      </c>
      <c r="I24" s="118">
        <f t="shared" si="10"/>
        <v>0</v>
      </c>
      <c r="J24" s="118">
        <f t="shared" si="10"/>
        <v>0</v>
      </c>
      <c r="K24" s="118">
        <f t="shared" si="10"/>
        <v>0</v>
      </c>
      <c r="L24" s="118">
        <f t="shared" si="10"/>
        <v>0</v>
      </c>
      <c r="M24" s="202">
        <f t="shared" si="10"/>
        <v>0</v>
      </c>
      <c r="N24" s="221">
        <f>SUM(O24:T24)</f>
        <v>0</v>
      </c>
      <c r="O24" s="255"/>
      <c r="P24" s="255"/>
      <c r="Q24" s="255"/>
      <c r="R24" s="255"/>
      <c r="S24" s="255"/>
      <c r="T24" s="256"/>
      <c r="U24" s="221">
        <f>SUM(V24:AA24)</f>
        <v>0</v>
      </c>
      <c r="V24" s="281"/>
      <c r="W24" s="255"/>
      <c r="X24" s="255"/>
      <c r="Y24" s="255"/>
      <c r="Z24" s="255"/>
      <c r="AA24" s="256"/>
      <c r="AB24" s="221">
        <f>SUM(AC24:AH24)</f>
        <v>0</v>
      </c>
      <c r="AC24" s="281"/>
      <c r="AD24" s="255"/>
      <c r="AE24" s="255"/>
      <c r="AF24" s="255"/>
      <c r="AG24" s="255"/>
      <c r="AH24" s="256"/>
      <c r="AI24" s="221">
        <f>SUM(AJ24:AO24)</f>
        <v>0</v>
      </c>
      <c r="AJ24" s="281"/>
      <c r="AK24" s="255"/>
      <c r="AL24" s="255"/>
      <c r="AM24" s="255"/>
      <c r="AN24" s="255"/>
      <c r="AO24" s="256"/>
      <c r="AP24" s="221">
        <f>SUM(AQ24:AV24)</f>
        <v>0</v>
      </c>
      <c r="AQ24" s="255"/>
      <c r="AR24" s="255"/>
      <c r="AS24" s="255"/>
      <c r="AT24" s="255"/>
      <c r="AU24" s="255"/>
      <c r="AV24" s="256"/>
      <c r="AW24" s="221">
        <f>SUM(AX24:BC24)</f>
        <v>0</v>
      </c>
      <c r="AX24" s="281"/>
      <c r="AY24" s="255"/>
      <c r="AZ24" s="255"/>
      <c r="BA24" s="255"/>
      <c r="BB24" s="255"/>
      <c r="BC24" s="256"/>
      <c r="BD24" s="221">
        <f>SUM(BE24:BJ24)</f>
        <v>0</v>
      </c>
      <c r="BE24" s="281"/>
      <c r="BF24" s="255"/>
      <c r="BG24" s="255"/>
      <c r="BH24" s="255"/>
      <c r="BI24" s="255"/>
      <c r="BJ24" s="256"/>
      <c r="BK24" s="221">
        <f>SUM(BL24:BQ24)</f>
        <v>0</v>
      </c>
      <c r="BL24" s="255"/>
      <c r="BM24" s="255"/>
      <c r="BN24" s="255"/>
      <c r="BO24" s="255"/>
      <c r="BP24" s="255"/>
      <c r="BQ24" s="256"/>
      <c r="BR24" s="221">
        <f>SUM(BS24:BX24)</f>
        <v>0</v>
      </c>
      <c r="BS24" s="255"/>
      <c r="BT24" s="255"/>
      <c r="BU24" s="255"/>
      <c r="BV24" s="255"/>
      <c r="BW24" s="255"/>
      <c r="BX24" s="256"/>
      <c r="BY24" s="221">
        <f>SUM(BZ24:CE24)</f>
        <v>0</v>
      </c>
      <c r="BZ24" s="255"/>
      <c r="CA24" s="255"/>
      <c r="CB24" s="255"/>
      <c r="CC24" s="255"/>
      <c r="CD24" s="255"/>
      <c r="CE24" s="256"/>
      <c r="CF24" s="221">
        <f>SUM(CG24:CL24)</f>
        <v>0</v>
      </c>
      <c r="CG24" s="255"/>
      <c r="CH24" s="255"/>
      <c r="CI24" s="255"/>
      <c r="CJ24" s="255"/>
      <c r="CK24" s="255"/>
      <c r="CL24" s="256"/>
      <c r="CM24" s="221">
        <f>SUM(CN24:CS24)</f>
        <v>0</v>
      </c>
      <c r="CN24" s="255"/>
      <c r="CO24" s="255"/>
      <c r="CP24" s="255"/>
      <c r="CQ24" s="255"/>
      <c r="CR24" s="255"/>
      <c r="CS24" s="256"/>
      <c r="CT24" s="221">
        <f>SUM(CU24:CZ24)</f>
        <v>0</v>
      </c>
      <c r="CU24" s="255"/>
      <c r="CV24" s="255"/>
      <c r="CW24" s="255"/>
      <c r="CX24" s="255"/>
      <c r="CY24" s="255"/>
      <c r="CZ24" s="256"/>
      <c r="DA24" s="221">
        <f>SUM(DB24:DG24)</f>
        <v>0</v>
      </c>
      <c r="DB24" s="255"/>
      <c r="DC24" s="255"/>
      <c r="DD24" s="255"/>
      <c r="DE24" s="255"/>
      <c r="DF24" s="255"/>
      <c r="DG24" s="256"/>
      <c r="DH24" s="234"/>
    </row>
    <row r="25" spans="2:115" ht="11.25">
      <c r="B25" s="141">
        <v>1</v>
      </c>
      <c r="D25" s="32"/>
      <c r="E25" s="105"/>
      <c r="F25" s="188" t="s">
        <v>406</v>
      </c>
      <c r="G25" s="176"/>
      <c r="H25" s="176"/>
      <c r="I25" s="176"/>
      <c r="J25" s="176"/>
      <c r="K25" s="176"/>
      <c r="L25" s="176"/>
      <c r="M25" s="176"/>
      <c r="N25" s="222"/>
      <c r="O25" s="176"/>
      <c r="P25" s="176"/>
      <c r="Q25" s="176"/>
      <c r="R25" s="176"/>
      <c r="S25" s="176"/>
      <c r="T25" s="177"/>
      <c r="U25" s="222"/>
      <c r="V25" s="176"/>
      <c r="W25" s="176"/>
      <c r="X25" s="176"/>
      <c r="Y25" s="176"/>
      <c r="Z25" s="176"/>
      <c r="AA25" s="177"/>
      <c r="AB25" s="222"/>
      <c r="AC25" s="176"/>
      <c r="AD25" s="176"/>
      <c r="AE25" s="176"/>
      <c r="AF25" s="176"/>
      <c r="AG25" s="176"/>
      <c r="AH25" s="177"/>
      <c r="AI25" s="222"/>
      <c r="AJ25" s="176"/>
      <c r="AK25" s="176"/>
      <c r="AL25" s="176"/>
      <c r="AM25" s="176"/>
      <c r="AN25" s="176"/>
      <c r="AO25" s="177"/>
      <c r="AP25" s="222"/>
      <c r="AQ25" s="176"/>
      <c r="AR25" s="176"/>
      <c r="AS25" s="176"/>
      <c r="AT25" s="176"/>
      <c r="AU25" s="176"/>
      <c r="AV25" s="177"/>
      <c r="AW25" s="222"/>
      <c r="AX25" s="176"/>
      <c r="AY25" s="176"/>
      <c r="AZ25" s="176"/>
      <c r="BA25" s="176"/>
      <c r="BB25" s="176"/>
      <c r="BC25" s="177"/>
      <c r="BD25" s="222"/>
      <c r="BE25" s="176"/>
      <c r="BF25" s="176"/>
      <c r="BG25" s="176"/>
      <c r="BH25" s="176"/>
      <c r="BI25" s="176"/>
      <c r="BJ25" s="177"/>
      <c r="BK25" s="222"/>
      <c r="BL25" s="176"/>
      <c r="BM25" s="176"/>
      <c r="BN25" s="176"/>
      <c r="BO25" s="176"/>
      <c r="BP25" s="176"/>
      <c r="BQ25" s="177"/>
      <c r="BR25" s="222"/>
      <c r="BS25" s="176"/>
      <c r="BT25" s="176"/>
      <c r="BU25" s="176"/>
      <c r="BV25" s="176"/>
      <c r="BW25" s="176"/>
      <c r="BX25" s="177"/>
      <c r="BY25" s="222"/>
      <c r="BZ25" s="176"/>
      <c r="CA25" s="176"/>
      <c r="CB25" s="176"/>
      <c r="CC25" s="176"/>
      <c r="CD25" s="176"/>
      <c r="CE25" s="177"/>
      <c r="CF25" s="222"/>
      <c r="CG25" s="176"/>
      <c r="CH25" s="176"/>
      <c r="CI25" s="176"/>
      <c r="CJ25" s="176"/>
      <c r="CK25" s="176"/>
      <c r="CL25" s="177"/>
      <c r="CM25" s="222"/>
      <c r="CN25" s="176"/>
      <c r="CO25" s="176"/>
      <c r="CP25" s="176"/>
      <c r="CQ25" s="176"/>
      <c r="CR25" s="176"/>
      <c r="CS25" s="177"/>
      <c r="CT25" s="222"/>
      <c r="CU25" s="176"/>
      <c r="CV25" s="176"/>
      <c r="CW25" s="176"/>
      <c r="CX25" s="176"/>
      <c r="CY25" s="176"/>
      <c r="CZ25" s="177"/>
      <c r="DA25" s="222"/>
      <c r="DB25" s="176"/>
      <c r="DC25" s="176"/>
      <c r="DD25" s="176"/>
      <c r="DE25" s="176"/>
      <c r="DF25" s="176"/>
      <c r="DG25" s="177"/>
      <c r="DH25" s="234"/>
      <c r="DK25" s="132">
        <v>0</v>
      </c>
    </row>
    <row r="26" spans="4:112" ht="11.25">
      <c r="D26" s="32"/>
      <c r="E26" s="168" t="s">
        <v>395</v>
      </c>
      <c r="F26" s="165" t="s">
        <v>394</v>
      </c>
      <c r="G26" s="129" t="e">
        <f>SUM(H26:M26)</f>
        <v>#REF!</v>
      </c>
      <c r="H26" s="129" t="e">
        <f aca="true" t="shared" si="11" ref="H26:M26">SUM(H27:H28)</f>
        <v>#REF!</v>
      </c>
      <c r="I26" s="129" t="e">
        <f t="shared" si="11"/>
        <v>#REF!</v>
      </c>
      <c r="J26" s="129" t="e">
        <f t="shared" si="11"/>
        <v>#REF!</v>
      </c>
      <c r="K26" s="129" t="e">
        <f t="shared" si="11"/>
        <v>#REF!</v>
      </c>
      <c r="L26" s="129" t="e">
        <f t="shared" si="11"/>
        <v>#REF!</v>
      </c>
      <c r="M26" s="213" t="e">
        <f t="shared" si="11"/>
        <v>#REF!</v>
      </c>
      <c r="N26" s="220">
        <f>SUM(N27:N28)</f>
        <v>0</v>
      </c>
      <c r="O26" s="129">
        <f aca="true" t="shared" si="12" ref="O26:T26">SUM(O27:O28)</f>
        <v>0</v>
      </c>
      <c r="P26" s="129">
        <f t="shared" si="12"/>
        <v>0</v>
      </c>
      <c r="Q26" s="129">
        <f t="shared" si="12"/>
        <v>0</v>
      </c>
      <c r="R26" s="129">
        <f t="shared" si="12"/>
        <v>0</v>
      </c>
      <c r="S26" s="129">
        <f t="shared" si="12"/>
        <v>0</v>
      </c>
      <c r="T26" s="183">
        <f t="shared" si="12"/>
        <v>0</v>
      </c>
      <c r="U26" s="220">
        <f aca="true" t="shared" si="13" ref="U26:AZ26">SUM(U27:U28)</f>
        <v>15.46</v>
      </c>
      <c r="V26" s="129">
        <f t="shared" si="13"/>
        <v>15.46</v>
      </c>
      <c r="W26" s="129">
        <f t="shared" si="13"/>
        <v>0</v>
      </c>
      <c r="X26" s="129">
        <f t="shared" si="13"/>
        <v>0</v>
      </c>
      <c r="Y26" s="129">
        <f t="shared" si="13"/>
        <v>0</v>
      </c>
      <c r="Z26" s="129">
        <f t="shared" si="13"/>
        <v>0</v>
      </c>
      <c r="AA26" s="183">
        <f t="shared" si="13"/>
        <v>0</v>
      </c>
      <c r="AB26" s="220" t="e">
        <f t="shared" si="13"/>
        <v>#REF!</v>
      </c>
      <c r="AC26" s="129" t="e">
        <f t="shared" si="13"/>
        <v>#REF!</v>
      </c>
      <c r="AD26" s="129" t="e">
        <f t="shared" si="13"/>
        <v>#REF!</v>
      </c>
      <c r="AE26" s="129" t="e">
        <f t="shared" si="13"/>
        <v>#REF!</v>
      </c>
      <c r="AF26" s="129" t="e">
        <f t="shared" si="13"/>
        <v>#REF!</v>
      </c>
      <c r="AG26" s="129" t="e">
        <f t="shared" si="13"/>
        <v>#REF!</v>
      </c>
      <c r="AH26" s="183" t="e">
        <f t="shared" si="13"/>
        <v>#REF!</v>
      </c>
      <c r="AI26" s="220" t="e">
        <f t="shared" si="13"/>
        <v>#REF!</v>
      </c>
      <c r="AJ26" s="129" t="e">
        <f t="shared" si="13"/>
        <v>#REF!</v>
      </c>
      <c r="AK26" s="129" t="e">
        <f t="shared" si="13"/>
        <v>#REF!</v>
      </c>
      <c r="AL26" s="129" t="e">
        <f t="shared" si="13"/>
        <v>#REF!</v>
      </c>
      <c r="AM26" s="129" t="e">
        <f t="shared" si="13"/>
        <v>#REF!</v>
      </c>
      <c r="AN26" s="129" t="e">
        <f t="shared" si="13"/>
        <v>#REF!</v>
      </c>
      <c r="AO26" s="183" t="e">
        <f t="shared" si="13"/>
        <v>#REF!</v>
      </c>
      <c r="AP26" s="220">
        <f t="shared" si="13"/>
        <v>0</v>
      </c>
      <c r="AQ26" s="129">
        <f t="shared" si="13"/>
        <v>0</v>
      </c>
      <c r="AR26" s="129">
        <f t="shared" si="13"/>
        <v>0</v>
      </c>
      <c r="AS26" s="129">
        <f t="shared" si="13"/>
        <v>0</v>
      </c>
      <c r="AT26" s="129">
        <f t="shared" si="13"/>
        <v>0</v>
      </c>
      <c r="AU26" s="129">
        <f t="shared" si="13"/>
        <v>0</v>
      </c>
      <c r="AV26" s="183">
        <f t="shared" si="13"/>
        <v>0</v>
      </c>
      <c r="AW26" s="220" t="e">
        <f t="shared" si="13"/>
        <v>#REF!</v>
      </c>
      <c r="AX26" s="129" t="e">
        <f t="shared" si="13"/>
        <v>#REF!</v>
      </c>
      <c r="AY26" s="129" t="e">
        <f t="shared" si="13"/>
        <v>#REF!</v>
      </c>
      <c r="AZ26" s="129" t="e">
        <f t="shared" si="13"/>
        <v>#REF!</v>
      </c>
      <c r="BA26" s="129" t="e">
        <f aca="true" t="shared" si="14" ref="BA26:CF26">SUM(BA27:BA28)</f>
        <v>#REF!</v>
      </c>
      <c r="BB26" s="129" t="e">
        <f t="shared" si="14"/>
        <v>#REF!</v>
      </c>
      <c r="BC26" s="183" t="e">
        <f t="shared" si="14"/>
        <v>#REF!</v>
      </c>
      <c r="BD26" s="220" t="e">
        <f t="shared" si="14"/>
        <v>#REF!</v>
      </c>
      <c r="BE26" s="129" t="e">
        <f t="shared" si="14"/>
        <v>#REF!</v>
      </c>
      <c r="BF26" s="129" t="e">
        <f t="shared" si="14"/>
        <v>#REF!</v>
      </c>
      <c r="BG26" s="129" t="e">
        <f t="shared" si="14"/>
        <v>#REF!</v>
      </c>
      <c r="BH26" s="129" t="e">
        <f t="shared" si="14"/>
        <v>#REF!</v>
      </c>
      <c r="BI26" s="129" t="e">
        <f t="shared" si="14"/>
        <v>#REF!</v>
      </c>
      <c r="BJ26" s="183" t="e">
        <f t="shared" si="14"/>
        <v>#REF!</v>
      </c>
      <c r="BK26" s="220">
        <f t="shared" si="14"/>
        <v>0</v>
      </c>
      <c r="BL26" s="129">
        <f t="shared" si="14"/>
        <v>0</v>
      </c>
      <c r="BM26" s="129">
        <f t="shared" si="14"/>
        <v>0</v>
      </c>
      <c r="BN26" s="129">
        <f t="shared" si="14"/>
        <v>0</v>
      </c>
      <c r="BO26" s="129">
        <f t="shared" si="14"/>
        <v>0</v>
      </c>
      <c r="BP26" s="129">
        <f t="shared" si="14"/>
        <v>0</v>
      </c>
      <c r="BQ26" s="183">
        <f t="shared" si="14"/>
        <v>0</v>
      </c>
      <c r="BR26" s="220">
        <f t="shared" si="14"/>
        <v>0</v>
      </c>
      <c r="BS26" s="129">
        <f t="shared" si="14"/>
        <v>0</v>
      </c>
      <c r="BT26" s="129">
        <f t="shared" si="14"/>
        <v>0</v>
      </c>
      <c r="BU26" s="129">
        <f t="shared" si="14"/>
        <v>0</v>
      </c>
      <c r="BV26" s="129">
        <f t="shared" si="14"/>
        <v>0</v>
      </c>
      <c r="BW26" s="129">
        <f t="shared" si="14"/>
        <v>0</v>
      </c>
      <c r="BX26" s="183">
        <f t="shared" si="14"/>
        <v>0</v>
      </c>
      <c r="BY26" s="220">
        <f t="shared" si="14"/>
        <v>0</v>
      </c>
      <c r="BZ26" s="129">
        <f t="shared" si="14"/>
        <v>0</v>
      </c>
      <c r="CA26" s="129">
        <f t="shared" si="14"/>
        <v>0</v>
      </c>
      <c r="CB26" s="129">
        <f t="shared" si="14"/>
        <v>0</v>
      </c>
      <c r="CC26" s="129">
        <f t="shared" si="14"/>
        <v>0</v>
      </c>
      <c r="CD26" s="129">
        <f t="shared" si="14"/>
        <v>0</v>
      </c>
      <c r="CE26" s="183">
        <f t="shared" si="14"/>
        <v>0</v>
      </c>
      <c r="CF26" s="220">
        <f t="shared" si="14"/>
        <v>0</v>
      </c>
      <c r="CG26" s="129">
        <f aca="true" t="shared" si="15" ref="CG26:DG26">SUM(CG27:CG28)</f>
        <v>0</v>
      </c>
      <c r="CH26" s="129">
        <f t="shared" si="15"/>
        <v>0</v>
      </c>
      <c r="CI26" s="129">
        <f t="shared" si="15"/>
        <v>0</v>
      </c>
      <c r="CJ26" s="129">
        <f t="shared" si="15"/>
        <v>0</v>
      </c>
      <c r="CK26" s="129">
        <f t="shared" si="15"/>
        <v>0</v>
      </c>
      <c r="CL26" s="183">
        <f t="shared" si="15"/>
        <v>0</v>
      </c>
      <c r="CM26" s="220">
        <f t="shared" si="15"/>
        <v>0</v>
      </c>
      <c r="CN26" s="129">
        <f t="shared" si="15"/>
        <v>0</v>
      </c>
      <c r="CO26" s="129">
        <f t="shared" si="15"/>
        <v>0</v>
      </c>
      <c r="CP26" s="129">
        <f t="shared" si="15"/>
        <v>0</v>
      </c>
      <c r="CQ26" s="129">
        <f t="shared" si="15"/>
        <v>0</v>
      </c>
      <c r="CR26" s="129">
        <f t="shared" si="15"/>
        <v>0</v>
      </c>
      <c r="CS26" s="183">
        <f t="shared" si="15"/>
        <v>0</v>
      </c>
      <c r="CT26" s="220">
        <f t="shared" si="15"/>
        <v>0</v>
      </c>
      <c r="CU26" s="129">
        <f t="shared" si="15"/>
        <v>0</v>
      </c>
      <c r="CV26" s="129">
        <f t="shared" si="15"/>
        <v>0</v>
      </c>
      <c r="CW26" s="129">
        <f t="shared" si="15"/>
        <v>0</v>
      </c>
      <c r="CX26" s="129">
        <f t="shared" si="15"/>
        <v>0</v>
      </c>
      <c r="CY26" s="129">
        <f t="shared" si="15"/>
        <v>0</v>
      </c>
      <c r="CZ26" s="183">
        <f t="shared" si="15"/>
        <v>0</v>
      </c>
      <c r="DA26" s="220">
        <f t="shared" si="15"/>
        <v>0</v>
      </c>
      <c r="DB26" s="129">
        <f t="shared" si="15"/>
        <v>0</v>
      </c>
      <c r="DC26" s="129">
        <f t="shared" si="15"/>
        <v>0</v>
      </c>
      <c r="DD26" s="129">
        <f t="shared" si="15"/>
        <v>0</v>
      </c>
      <c r="DE26" s="129">
        <f t="shared" si="15"/>
        <v>0</v>
      </c>
      <c r="DF26" s="129">
        <f t="shared" si="15"/>
        <v>0</v>
      </c>
      <c r="DG26" s="183">
        <f t="shared" si="15"/>
        <v>0</v>
      </c>
      <c r="DH26" s="234"/>
    </row>
    <row r="27" spans="4:115" ht="11.25">
      <c r="D27" s="32"/>
      <c r="E27" s="169" t="s">
        <v>396</v>
      </c>
      <c r="F27" s="164" t="s">
        <v>315</v>
      </c>
      <c r="G27" s="118" t="e">
        <f>SUM(H27:M27)</f>
        <v>#REF!</v>
      </c>
      <c r="H27" s="118" t="e">
        <f aca="true" t="shared" si="16" ref="H27:M30">O27+V27+AC27+AJ27+AQ27+AX27+BE27+BL27+BS27+BZ27+CG27+CN27+CU27+DB27</f>
        <v>#REF!</v>
      </c>
      <c r="I27" s="118" t="e">
        <f t="shared" si="16"/>
        <v>#REF!</v>
      </c>
      <c r="J27" s="118" t="e">
        <f t="shared" si="16"/>
        <v>#REF!</v>
      </c>
      <c r="K27" s="118" t="e">
        <f t="shared" si="16"/>
        <v>#REF!</v>
      </c>
      <c r="L27" s="118" t="e">
        <f t="shared" si="16"/>
        <v>#REF!</v>
      </c>
      <c r="M27" s="202" t="e">
        <f t="shared" si="16"/>
        <v>#REF!</v>
      </c>
      <c r="N27" s="221">
        <f>SUM(O27:T27)</f>
        <v>0</v>
      </c>
      <c r="O27" s="118">
        <f>SUMIF('Сбыт ЭЭ'!$I$18:$I$19,$DK27,'Сбыт ЭЭ'!$K$18:$K$19)</f>
        <v>0</v>
      </c>
      <c r="P27" s="118">
        <f>SUMIF('Сбыт ЭЭ'!$I$18:$I$19,$DK27,'Сбыт ЭЭ'!$L$18:$L$19)</f>
        <v>0</v>
      </c>
      <c r="Q27" s="118">
        <f>SUMIF('Сбыт ЭЭ'!$I$18:$I$19,$DK27,'Сбыт ЭЭ'!$M$18:$M$19)</f>
        <v>0</v>
      </c>
      <c r="R27" s="118">
        <f>SUMIF('Сбыт ЭЭ'!$I$18:$I$19,$DK27,'Сбыт ЭЭ'!$N$18:$N$19)</f>
        <v>0</v>
      </c>
      <c r="S27" s="118">
        <f>SUMIF('Сбыт ЭЭ'!$I$18:$I$19,$DK27,'Сбыт ЭЭ'!$O$18:$O$19)</f>
        <v>0</v>
      </c>
      <c r="T27" s="186">
        <f>SUMIF('Сбыт ЭЭ'!$I$18:$I$19,$DK27,'Сбыт ЭЭ'!$P$18:$P$19)</f>
        <v>0</v>
      </c>
      <c r="U27" s="221">
        <f>SUM(V27:AA27)</f>
        <v>15.46</v>
      </c>
      <c r="V27" s="118">
        <f>SUMIF('Передача ЭЭ'!$I$18:$I$24,$DK27,'Передача ЭЭ'!$K$18:$K$24)</f>
        <v>15.46</v>
      </c>
      <c r="W27" s="118">
        <f>SUMIF('Передача ЭЭ'!$I$18:$I$24,$DK27,'Передача ЭЭ'!$L$18:$L$24)</f>
        <v>0</v>
      </c>
      <c r="X27" s="118">
        <f>SUMIF('Передача ЭЭ'!$I$18:$I$24,$DK27,'Передача ЭЭ'!$M$18:$M$24)</f>
        <v>0</v>
      </c>
      <c r="Y27" s="118">
        <f>SUMIF('Передача ЭЭ'!$I$18:$I$24,$DK27,'Передача ЭЭ'!$N$18:$N$24)</f>
        <v>0</v>
      </c>
      <c r="Z27" s="118">
        <f>SUMIF('Передача ЭЭ'!$I$18:$I$24,$DK27,'Передача ЭЭ'!$O$18:$O$24)</f>
        <v>0</v>
      </c>
      <c r="AA27" s="186">
        <f>SUMIF('Передача ЭЭ'!$I$18:$I$24,$DK27,'Передача ЭЭ'!$P$18:$P$24)</f>
        <v>0</v>
      </c>
      <c r="AB27" s="221" t="e">
        <f>SUM(AC27:AH27)</f>
        <v>#REF!</v>
      </c>
      <c r="AC27" s="118" t="e">
        <f>SUMIF(#REF!,$DK27,#REF!)</f>
        <v>#REF!</v>
      </c>
      <c r="AD27" s="118" t="e">
        <f>SUMIF(#REF!,$DK27,#REF!)</f>
        <v>#REF!</v>
      </c>
      <c r="AE27" s="118" t="e">
        <f>SUMIF(#REF!,$DK27,#REF!)</f>
        <v>#REF!</v>
      </c>
      <c r="AF27" s="118" t="e">
        <f>SUMIF(#REF!,$DK27,#REF!)</f>
        <v>#REF!</v>
      </c>
      <c r="AG27" s="118" t="e">
        <f>SUMIF(#REF!,$DK27,#REF!)</f>
        <v>#REF!</v>
      </c>
      <c r="AH27" s="186" t="e">
        <f>SUMIF(#REF!,$DK27,#REF!)</f>
        <v>#REF!</v>
      </c>
      <c r="AI27" s="221" t="e">
        <f>SUM(AJ27:AO27)</f>
        <v>#REF!</v>
      </c>
      <c r="AJ27" s="118" t="e">
        <f>SUMIF(#REF!,$DK27,#REF!)</f>
        <v>#REF!</v>
      </c>
      <c r="AK27" s="118" t="e">
        <f>SUMIF(#REF!,$DK27,#REF!)</f>
        <v>#REF!</v>
      </c>
      <c r="AL27" s="118" t="e">
        <f>SUMIF(#REF!,$DK27,#REF!)</f>
        <v>#REF!</v>
      </c>
      <c r="AM27" s="118" t="e">
        <f>SUMIF(#REF!,$DK27,#REF!)</f>
        <v>#REF!</v>
      </c>
      <c r="AN27" s="118" t="e">
        <f>SUMIF(#REF!,$DK27,#REF!)</f>
        <v>#REF!</v>
      </c>
      <c r="AO27" s="186" t="e">
        <f>SUMIF(#REF!,$DK27,#REF!)</f>
        <v>#REF!</v>
      </c>
      <c r="AP27" s="221">
        <f>SUM(AQ27:AV27)</f>
        <v>0</v>
      </c>
      <c r="AQ27" s="118">
        <f>SUMIF('Производство ТЭ (комб)'!$I$18:$I$19,$DK27,'Производство ТЭ (комб)'!$K$18:$K$19)</f>
        <v>0</v>
      </c>
      <c r="AR27" s="118">
        <f>SUMIF('Производство ТЭ (комб)'!$I$18:$I$19,$DK27,'Производство ТЭ (комб)'!$L$18:$L$19)</f>
        <v>0</v>
      </c>
      <c r="AS27" s="118">
        <f>SUMIF('Производство ТЭ (комб)'!$I$18:$I$19,$DK27,'Производство ТЭ (комб)'!$M$18:$M$19)</f>
        <v>0</v>
      </c>
      <c r="AT27" s="118">
        <f>SUMIF('Производство ТЭ (комб)'!$I$18:$I$19,$DK27,'Производство ТЭ (комб)'!$N$18:$N$19)</f>
        <v>0</v>
      </c>
      <c r="AU27" s="118">
        <f>SUMIF('Производство ТЭ (комб)'!$I$18:$I$19,$DK27,'Производство ТЭ (комб)'!$O$18:$O$19)</f>
        <v>0</v>
      </c>
      <c r="AV27" s="186">
        <f>SUMIF('Производство ТЭ (комб)'!$I$18:$I$19,$DK27,'Производство ТЭ (комб)'!$P$18:$P$19)</f>
        <v>0</v>
      </c>
      <c r="AW27" s="221" t="e">
        <f>SUM(AX27:BC27)</f>
        <v>#REF!</v>
      </c>
      <c r="AX27" s="118" t="e">
        <f>SUMIF(#REF!,$DK27,#REF!)</f>
        <v>#REF!</v>
      </c>
      <c r="AY27" s="118" t="e">
        <f>SUMIF(#REF!,$DK27,#REF!)</f>
        <v>#REF!</v>
      </c>
      <c r="AZ27" s="118" t="e">
        <f>SUMIF(#REF!,$DK27,#REF!)</f>
        <v>#REF!</v>
      </c>
      <c r="BA27" s="118" t="e">
        <f>SUMIF(#REF!,$DK27,#REF!)</f>
        <v>#REF!</v>
      </c>
      <c r="BB27" s="118" t="e">
        <f>SUMIF(#REF!,$DK27,#REF!)</f>
        <v>#REF!</v>
      </c>
      <c r="BC27" s="186" t="e">
        <f>SUMIF(#REF!,$DK27,#REF!)</f>
        <v>#REF!</v>
      </c>
      <c r="BD27" s="221" t="e">
        <f>SUM(BE27:BJ27)</f>
        <v>#REF!</v>
      </c>
      <c r="BE27" s="118" t="e">
        <f>SUMIF(#REF!,$DK27,#REF!)</f>
        <v>#REF!</v>
      </c>
      <c r="BF27" s="118" t="e">
        <f>SUMIF(#REF!,$DK27,#REF!)</f>
        <v>#REF!</v>
      </c>
      <c r="BG27" s="118" t="e">
        <f>SUMIF(#REF!,$DK27,#REF!)</f>
        <v>#REF!</v>
      </c>
      <c r="BH27" s="118" t="e">
        <f>SUMIF(#REF!,$DK27,#REF!)</f>
        <v>#REF!</v>
      </c>
      <c r="BI27" s="118" t="e">
        <f>SUMIF(#REF!,$DK27,#REF!)</f>
        <v>#REF!</v>
      </c>
      <c r="BJ27" s="186" t="e">
        <f>SUMIF(#REF!,$DK27,#REF!)</f>
        <v>#REF!</v>
      </c>
      <c r="BK27" s="221">
        <f>SUM(BL27:BQ27)</f>
        <v>0</v>
      </c>
      <c r="BL27" s="118">
        <f>SUMIF('Очистка сточных вод'!$I$18:$I$19,$DK27,'Очистка сточных вод'!$K$18:$K$19)</f>
        <v>0</v>
      </c>
      <c r="BM27" s="118">
        <f>SUMIF('Очистка сточных вод'!$I$18:$I$19,$DK27,'Очистка сточных вод'!$L$18:$L$19)</f>
        <v>0</v>
      </c>
      <c r="BN27" s="118">
        <f>SUMIF('Очистка сточных вод'!$I$18:$I$19,$DK27,'Очистка сточных вод'!$M$18:$M$19)</f>
        <v>0</v>
      </c>
      <c r="BO27" s="118">
        <f>SUMIF('Очистка сточных вод'!$I$18:$I$19,$DK27,'Очистка сточных вод'!$N$18:$N$19)</f>
        <v>0</v>
      </c>
      <c r="BP27" s="118">
        <f>SUMIF('Очистка сточных вод'!$I$18:$I$19,$DK27,'Очистка сточных вод'!$O$18:$O$19)</f>
        <v>0</v>
      </c>
      <c r="BQ27" s="186">
        <f>SUMIF('Очистка сточных вод'!$I$18:$I$19,$DK27,'Очистка сточных вод'!$P$18:$P$19)</f>
        <v>0</v>
      </c>
      <c r="BR27" s="221">
        <f>SUM(BS27:BX27)</f>
        <v>0</v>
      </c>
      <c r="BS27" s="118">
        <f>SUMIF('Утилизация ТБО'!$I$18:$I$19,$DK27,'Утилизация ТБО'!$K$18:$K$19)</f>
        <v>0</v>
      </c>
      <c r="BT27" s="118">
        <f>SUMIF('Утилизация ТБО'!$I$18:$I$19,$DK27,'Утилизация ТБО'!$L$18:$L$19)</f>
        <v>0</v>
      </c>
      <c r="BU27" s="118">
        <f>SUMIF('Утилизация ТБО'!$I$18:$I$19,$DK27,'Утилизация ТБО'!$M$18:$M$19)</f>
        <v>0</v>
      </c>
      <c r="BV27" s="118">
        <f>SUMIF('Утилизация ТБО'!$I$18:$I$19,$DK27,'Утилизация ТБО'!$N$18:$N$19)</f>
        <v>0</v>
      </c>
      <c r="BW27" s="118">
        <f>SUMIF('Утилизация ТБО'!$I$18:$I$19,$DK27,'Утилизация ТБО'!$O$18:$O$19)</f>
        <v>0</v>
      </c>
      <c r="BX27" s="186">
        <f>SUMIF('Утилизация ТБО'!$I$18:$I$19,$DK27,'Утилизация ТБО'!$P$18:$P$19)</f>
        <v>0</v>
      </c>
      <c r="BY27" s="221">
        <f>SUM(BZ27:CE27)</f>
        <v>0</v>
      </c>
      <c r="BZ27" s="118">
        <f>SUMIF('Захоронение ТБО'!$I$18:$I$19,$DK27,'Захоронение ТБО'!$K$18:$K$19)</f>
        <v>0</v>
      </c>
      <c r="CA27" s="118">
        <f>SUMIF('Захоронение ТБО'!$I$18:$I$19,$DK27,'Захоронение ТБО'!$L$18:$L$19)</f>
        <v>0</v>
      </c>
      <c r="CB27" s="118">
        <f>SUMIF('Захоронение ТБО'!$I$18:$I$19,$DK27,'Захоронение ТБО'!$M$18:$M$19)</f>
        <v>0</v>
      </c>
      <c r="CC27" s="118">
        <f>SUMIF('Захоронение ТБО'!$I$18:$I$19,$DK27,'Захоронение ТБО'!$N$18:$N$19)</f>
        <v>0</v>
      </c>
      <c r="CD27" s="118">
        <f>SUMIF('Захоронение ТБО'!$I$18:$I$19,$DK27,'Захоронение ТБО'!$O$18:$O$19)</f>
        <v>0</v>
      </c>
      <c r="CE27" s="186">
        <f>SUMIF('Захоронение ТБО'!$I$18:$I$19,$DK27,'Захоронение ТБО'!$P$18:$P$19)</f>
        <v>0</v>
      </c>
      <c r="CF27" s="221">
        <f>SUM(CG27:CL27)</f>
        <v>0</v>
      </c>
      <c r="CG27" s="118">
        <f>SUMIF('ЖД (пассажир.)'!$I$18:$I$19,$DK27,'ЖД (пассажир.)'!$K$18:$K$19)</f>
        <v>0</v>
      </c>
      <c r="CH27" s="118">
        <f>SUMIF('ЖД (пассажир.)'!$I$18:$I$19,$DK27,'ЖД (пассажир.)'!$L$18:$L$19)</f>
        <v>0</v>
      </c>
      <c r="CI27" s="118">
        <f>SUMIF('ЖД (пассажир.)'!$I$18:$I$19,$DK27,'ЖД (пассажир.)'!$M$18:$M$19)</f>
        <v>0</v>
      </c>
      <c r="CJ27" s="118">
        <f>SUMIF('ЖД (пассажир.)'!$I$18:$I$19,$DK27,'ЖД (пассажир.)'!$N$18:$N$19)</f>
        <v>0</v>
      </c>
      <c r="CK27" s="118">
        <f>SUMIF('ЖД (пассажир.)'!$I$18:$I$19,$DK27,'ЖД (пассажир.)'!$O$18:$O$19)</f>
        <v>0</v>
      </c>
      <c r="CL27" s="186">
        <f>SUMIF('ЖД (пассажир.)'!$I$18:$I$19,$DK27,'ЖД (пассажир.)'!$P$18:$P$19)</f>
        <v>0</v>
      </c>
      <c r="CM27" s="221">
        <f>SUM(CN27:CS27)</f>
        <v>0</v>
      </c>
      <c r="CN27" s="118">
        <f>SUMIF('ЖД (услуги)'!$I$18:$I$19,$DK27,'ЖД (услуги)'!$K$18:$K$19)</f>
        <v>0</v>
      </c>
      <c r="CO27" s="118">
        <f>SUMIF('ЖД (услуги)'!$I$18:$I$19,$DK27,'ЖД (услуги)'!$L$18:$L$19)</f>
        <v>0</v>
      </c>
      <c r="CP27" s="118">
        <f>SUMIF('ЖД (услуги)'!$I$18:$I$19,$DK27,'ЖД (услуги)'!$M$18:$M$19)</f>
        <v>0</v>
      </c>
      <c r="CQ27" s="118">
        <f>SUMIF('ЖД (услуги)'!$I$18:$I$19,$DK27,'ЖД (услуги)'!$N$18:$N$19)</f>
        <v>0</v>
      </c>
      <c r="CR27" s="118">
        <f>SUMIF('ЖД (услуги)'!$I$18:$I$19,$DK27,'ЖД (услуги)'!$O$18:$O$19)</f>
        <v>0</v>
      </c>
      <c r="CS27" s="186">
        <f>SUMIF('ЖД (услуги)'!$I$18:$I$19,$DK27,'ЖД (услуги)'!$P$18:$P$19)</f>
        <v>0</v>
      </c>
      <c r="CT27" s="221">
        <f>SUM(CU27:CZ27)</f>
        <v>0</v>
      </c>
      <c r="CU27" s="118">
        <f>SUMIF('Транспортировка газа'!$I$18:$I$19,$DK27,'Транспортировка газа'!$K$18:$K$19)</f>
        <v>0</v>
      </c>
      <c r="CV27" s="118">
        <f>SUMIF('Транспортировка газа'!$I$18:$I$19,$DK27,'Транспортировка газа'!$L$18:$L$19)</f>
        <v>0</v>
      </c>
      <c r="CW27" s="118">
        <f>SUMIF('Транспортировка газа'!$I$18:$I$19,$DK27,'Транспортировка газа'!$M$18:$M$19)</f>
        <v>0</v>
      </c>
      <c r="CX27" s="118">
        <f>SUMIF('Транспортировка газа'!$I$18:$I$19,$DK27,'Транспортировка газа'!$N$18:$N$19)</f>
        <v>0</v>
      </c>
      <c r="CY27" s="118">
        <f>SUMIF('Транспортировка газа'!$I$18:$I$19,$DK27,'Транспортировка газа'!$O$18:$O$19)</f>
        <v>0</v>
      </c>
      <c r="CZ27" s="186">
        <f>SUMIF('Транспортировка газа'!$I$18:$I$19,$DK27,'Транспортировка газа'!$P$18:$P$19)</f>
        <v>0</v>
      </c>
      <c r="DA27" s="221">
        <f>SUM(DB27:DG27)</f>
        <v>0</v>
      </c>
      <c r="DB27" s="118">
        <f>SUMIF('Реализация газа'!$I$18:$I$19,$DK27,'Реализация газа'!$K$18:$K$19)</f>
        <v>0</v>
      </c>
      <c r="DC27" s="118">
        <f>SUMIF('Реализация газа'!$I$18:$I$19,$DK27,'Реализация газа'!$L$18:$L$19)</f>
        <v>0</v>
      </c>
      <c r="DD27" s="118">
        <f>SUMIF('Реализация газа'!$I$18:$I$19,$DK27,'Реализация газа'!$M$18:$M$19)</f>
        <v>0</v>
      </c>
      <c r="DE27" s="118">
        <f>SUMIF('Реализация газа'!$I$18:$I$19,$DK27,'Реализация газа'!$N$18:$N$19)</f>
        <v>0</v>
      </c>
      <c r="DF27" s="118">
        <f>SUMIF('Реализация газа'!$I$18:$I$19,$DK27,'Реализация газа'!$O$18:$O$19)</f>
        <v>0</v>
      </c>
      <c r="DG27" s="186">
        <f>SUMIF('Реализация газа'!$I$18:$I$19,$DK27,'Реализация газа'!$P$18:$P$19)</f>
        <v>0</v>
      </c>
      <c r="DH27" s="234"/>
      <c r="DK27" s="132" t="s">
        <v>315</v>
      </c>
    </row>
    <row r="28" spans="4:115" ht="11.25">
      <c r="D28" s="32"/>
      <c r="E28" s="169" t="s">
        <v>397</v>
      </c>
      <c r="F28" s="164" t="s">
        <v>316</v>
      </c>
      <c r="G28" s="118" t="e">
        <f>SUM(H28:M28)</f>
        <v>#REF!</v>
      </c>
      <c r="H28" s="118" t="e">
        <f t="shared" si="16"/>
        <v>#REF!</v>
      </c>
      <c r="I28" s="118" t="e">
        <f t="shared" si="16"/>
        <v>#REF!</v>
      </c>
      <c r="J28" s="118" t="e">
        <f t="shared" si="16"/>
        <v>#REF!</v>
      </c>
      <c r="K28" s="118" t="e">
        <f t="shared" si="16"/>
        <v>#REF!</v>
      </c>
      <c r="L28" s="118" t="e">
        <f t="shared" si="16"/>
        <v>#REF!</v>
      </c>
      <c r="M28" s="202" t="e">
        <f t="shared" si="16"/>
        <v>#REF!</v>
      </c>
      <c r="N28" s="221">
        <f>SUM(O28:T28)</f>
        <v>0</v>
      </c>
      <c r="O28" s="118">
        <f>SUMIF('Сбыт ЭЭ'!$I$18:$I$19,$DK28,'Сбыт ЭЭ'!$K$18:$K$19)</f>
        <v>0</v>
      </c>
      <c r="P28" s="118">
        <f>SUMIF('Сбыт ЭЭ'!$I$18:$I$19,$DK28,'Сбыт ЭЭ'!$L$18:$L$19)</f>
        <v>0</v>
      </c>
      <c r="Q28" s="118">
        <f>SUMIF('Сбыт ЭЭ'!$I$18:$I$19,$DK28,'Сбыт ЭЭ'!$M$18:$M$19)</f>
        <v>0</v>
      </c>
      <c r="R28" s="118">
        <f>SUMIF('Сбыт ЭЭ'!$I$18:$I$19,$DK28,'Сбыт ЭЭ'!$N$18:$N$19)</f>
        <v>0</v>
      </c>
      <c r="S28" s="118">
        <f>SUMIF('Сбыт ЭЭ'!$I$18:$I$19,$DK28,'Сбыт ЭЭ'!$O$18:$O$19)</f>
        <v>0</v>
      </c>
      <c r="T28" s="186">
        <f>SUMIF('Сбыт ЭЭ'!$I$18:$I$19,$DK28,'Сбыт ЭЭ'!$P$18:$P$19)</f>
        <v>0</v>
      </c>
      <c r="U28" s="221">
        <f>SUM(V28:AA28)</f>
        <v>0</v>
      </c>
      <c r="V28" s="118">
        <f>SUMIF('Передача ЭЭ'!$I$18:$I$24,$DK28,'Передача ЭЭ'!$K$18:$K$24)</f>
        <v>0</v>
      </c>
      <c r="W28" s="118">
        <f>SUMIF('Передача ЭЭ'!$I$18:$I$24,$DK28,'Передача ЭЭ'!$L$18:$L$24)</f>
        <v>0</v>
      </c>
      <c r="X28" s="118">
        <f>SUMIF('Передача ЭЭ'!$I$18:$I$24,$DK28,'Передача ЭЭ'!$M$18:$M$24)</f>
        <v>0</v>
      </c>
      <c r="Y28" s="118">
        <f>SUMIF('Передача ЭЭ'!$I$18:$I$24,$DK28,'Передача ЭЭ'!$N$18:$N$24)</f>
        <v>0</v>
      </c>
      <c r="Z28" s="118">
        <f>SUMIF('Передача ЭЭ'!$I$18:$I$24,$DK28,'Передача ЭЭ'!$O$18:$O$24)</f>
        <v>0</v>
      </c>
      <c r="AA28" s="186">
        <f>SUMIF('Передача ЭЭ'!$I$18:$I$24,$DK28,'Передача ЭЭ'!$P$18:$P$24)</f>
        <v>0</v>
      </c>
      <c r="AB28" s="221" t="e">
        <f>SUM(AC28:AH28)</f>
        <v>#REF!</v>
      </c>
      <c r="AC28" s="118" t="e">
        <f>SUMIF(#REF!,$DK28,#REF!)</f>
        <v>#REF!</v>
      </c>
      <c r="AD28" s="118" t="e">
        <f>SUMIF(#REF!,$DK28,#REF!)</f>
        <v>#REF!</v>
      </c>
      <c r="AE28" s="118" t="e">
        <f>SUMIF(#REF!,$DK28,#REF!)</f>
        <v>#REF!</v>
      </c>
      <c r="AF28" s="118" t="e">
        <f>SUMIF(#REF!,$DK28,#REF!)</f>
        <v>#REF!</v>
      </c>
      <c r="AG28" s="118" t="e">
        <f>SUMIF(#REF!,$DK28,#REF!)</f>
        <v>#REF!</v>
      </c>
      <c r="AH28" s="186" t="e">
        <f>SUMIF(#REF!,$DK28,#REF!)</f>
        <v>#REF!</v>
      </c>
      <c r="AI28" s="221" t="e">
        <f>SUM(AJ28:AO28)</f>
        <v>#REF!</v>
      </c>
      <c r="AJ28" s="118" t="e">
        <f>SUMIF(#REF!,$DK28,#REF!)</f>
        <v>#REF!</v>
      </c>
      <c r="AK28" s="118" t="e">
        <f>SUMIF(#REF!,$DK28,#REF!)</f>
        <v>#REF!</v>
      </c>
      <c r="AL28" s="118" t="e">
        <f>SUMIF(#REF!,$DK28,#REF!)</f>
        <v>#REF!</v>
      </c>
      <c r="AM28" s="118" t="e">
        <f>SUMIF(#REF!,$DK28,#REF!)</f>
        <v>#REF!</v>
      </c>
      <c r="AN28" s="118" t="e">
        <f>SUMIF(#REF!,$DK28,#REF!)</f>
        <v>#REF!</v>
      </c>
      <c r="AO28" s="186" t="e">
        <f>SUMIF(#REF!,$DK28,#REF!)</f>
        <v>#REF!</v>
      </c>
      <c r="AP28" s="221">
        <f>SUM(AQ28:AV28)</f>
        <v>0</v>
      </c>
      <c r="AQ28" s="118">
        <f>SUMIF('Производство ТЭ (комб)'!$I$18:$I$19,$DK28,'Производство ТЭ (комб)'!$K$18:$K$19)</f>
        <v>0</v>
      </c>
      <c r="AR28" s="118">
        <f>SUMIF('Производство ТЭ (комб)'!$I$18:$I$19,$DK28,'Производство ТЭ (комб)'!$L$18:$L$19)</f>
        <v>0</v>
      </c>
      <c r="AS28" s="118">
        <f>SUMIF('Производство ТЭ (комб)'!$I$18:$I$19,$DK28,'Производство ТЭ (комб)'!$M$18:$M$19)</f>
        <v>0</v>
      </c>
      <c r="AT28" s="118">
        <f>SUMIF('Производство ТЭ (комб)'!$I$18:$I$19,$DK28,'Производство ТЭ (комб)'!$N$18:$N$19)</f>
        <v>0</v>
      </c>
      <c r="AU28" s="118">
        <f>SUMIF('Производство ТЭ (комб)'!$I$18:$I$19,$DK28,'Производство ТЭ (комб)'!$O$18:$O$19)</f>
        <v>0</v>
      </c>
      <c r="AV28" s="186">
        <f>SUMIF('Производство ТЭ (комб)'!$I$18:$I$19,$DK28,'Производство ТЭ (комб)'!$P$18:$P$19)</f>
        <v>0</v>
      </c>
      <c r="AW28" s="221" t="e">
        <f>SUM(AX28:BC28)</f>
        <v>#REF!</v>
      </c>
      <c r="AX28" s="118" t="e">
        <f>SUMIF(#REF!,$DK28,#REF!)</f>
        <v>#REF!</v>
      </c>
      <c r="AY28" s="118" t="e">
        <f>SUMIF(#REF!,$DK28,#REF!)</f>
        <v>#REF!</v>
      </c>
      <c r="AZ28" s="118" t="e">
        <f>SUMIF(#REF!,$DK28,#REF!)</f>
        <v>#REF!</v>
      </c>
      <c r="BA28" s="118" t="e">
        <f>SUMIF(#REF!,$DK28,#REF!)</f>
        <v>#REF!</v>
      </c>
      <c r="BB28" s="118" t="e">
        <f>SUMIF(#REF!,$DK28,#REF!)</f>
        <v>#REF!</v>
      </c>
      <c r="BC28" s="186" t="e">
        <f>SUMIF(#REF!,$DK28,#REF!)</f>
        <v>#REF!</v>
      </c>
      <c r="BD28" s="221" t="e">
        <f>SUM(BE28:BJ28)</f>
        <v>#REF!</v>
      </c>
      <c r="BE28" s="118" t="e">
        <f>SUMIF(#REF!,$DK28,#REF!)</f>
        <v>#REF!</v>
      </c>
      <c r="BF28" s="118" t="e">
        <f>SUMIF(#REF!,$DK28,#REF!)</f>
        <v>#REF!</v>
      </c>
      <c r="BG28" s="118" t="e">
        <f>SUMIF(#REF!,$DK28,#REF!)</f>
        <v>#REF!</v>
      </c>
      <c r="BH28" s="118" t="e">
        <f>SUMIF(#REF!,$DK28,#REF!)</f>
        <v>#REF!</v>
      </c>
      <c r="BI28" s="118" t="e">
        <f>SUMIF(#REF!,$DK28,#REF!)</f>
        <v>#REF!</v>
      </c>
      <c r="BJ28" s="186" t="e">
        <f>SUMIF(#REF!,$DK28,#REF!)</f>
        <v>#REF!</v>
      </c>
      <c r="BK28" s="221">
        <f>SUM(BL28:BQ28)</f>
        <v>0</v>
      </c>
      <c r="BL28" s="118">
        <f>SUMIF('Очистка сточных вод'!$I$18:$I$19,$DK28,'Очистка сточных вод'!$K$18:$K$19)</f>
        <v>0</v>
      </c>
      <c r="BM28" s="118">
        <f>SUMIF('Очистка сточных вод'!$I$18:$I$19,$DK28,'Очистка сточных вод'!$L$18:$L$19)</f>
        <v>0</v>
      </c>
      <c r="BN28" s="118">
        <f>SUMIF('Очистка сточных вод'!$I$18:$I$19,$DK28,'Очистка сточных вод'!$M$18:$M$19)</f>
        <v>0</v>
      </c>
      <c r="BO28" s="118">
        <f>SUMIF('Очистка сточных вод'!$I$18:$I$19,$DK28,'Очистка сточных вод'!$N$18:$N$19)</f>
        <v>0</v>
      </c>
      <c r="BP28" s="118">
        <f>SUMIF('Очистка сточных вод'!$I$18:$I$19,$DK28,'Очистка сточных вод'!$O$18:$O$19)</f>
        <v>0</v>
      </c>
      <c r="BQ28" s="186">
        <f>SUMIF('Очистка сточных вод'!$I$18:$I$19,$DK28,'Очистка сточных вод'!$P$18:$P$19)</f>
        <v>0</v>
      </c>
      <c r="BR28" s="221">
        <f>SUM(BS28:BX28)</f>
        <v>0</v>
      </c>
      <c r="BS28" s="118">
        <f>SUMIF('Утилизация ТБО'!$I$18:$I$19,$DK28,'Утилизация ТБО'!$K$18:$K$19)</f>
        <v>0</v>
      </c>
      <c r="BT28" s="118">
        <f>SUMIF('Утилизация ТБО'!$I$18:$I$19,$DK28,'Утилизация ТБО'!$L$18:$L$19)</f>
        <v>0</v>
      </c>
      <c r="BU28" s="118">
        <f>SUMIF('Утилизация ТБО'!$I$18:$I$19,$DK28,'Утилизация ТБО'!$M$18:$M$19)</f>
        <v>0</v>
      </c>
      <c r="BV28" s="118">
        <f>SUMIF('Утилизация ТБО'!$I$18:$I$19,$DK28,'Утилизация ТБО'!$N$18:$N$19)</f>
        <v>0</v>
      </c>
      <c r="BW28" s="118">
        <f>SUMIF('Утилизация ТБО'!$I$18:$I$19,$DK28,'Утилизация ТБО'!$O$18:$O$19)</f>
        <v>0</v>
      </c>
      <c r="BX28" s="186">
        <f>SUMIF('Утилизация ТБО'!$I$18:$I$19,$DK28,'Утилизация ТБО'!$P$18:$P$19)</f>
        <v>0</v>
      </c>
      <c r="BY28" s="221">
        <f>SUM(BZ28:CE28)</f>
        <v>0</v>
      </c>
      <c r="BZ28" s="118">
        <f>SUMIF('Захоронение ТБО'!$I$18:$I$19,$DK28,'Захоронение ТБО'!$K$18:$K$19)</f>
        <v>0</v>
      </c>
      <c r="CA28" s="118">
        <f>SUMIF('Захоронение ТБО'!$I$18:$I$19,$DK28,'Захоронение ТБО'!$L$18:$L$19)</f>
        <v>0</v>
      </c>
      <c r="CB28" s="118">
        <f>SUMIF('Захоронение ТБО'!$I$18:$I$19,$DK28,'Захоронение ТБО'!$M$18:$M$19)</f>
        <v>0</v>
      </c>
      <c r="CC28" s="118">
        <f>SUMIF('Захоронение ТБО'!$I$18:$I$19,$DK28,'Захоронение ТБО'!$N$18:$N$19)</f>
        <v>0</v>
      </c>
      <c r="CD28" s="118">
        <f>SUMIF('Захоронение ТБО'!$I$18:$I$19,$DK28,'Захоронение ТБО'!$O$18:$O$19)</f>
        <v>0</v>
      </c>
      <c r="CE28" s="186">
        <f>SUMIF('Захоронение ТБО'!$I$18:$I$19,$DK28,'Захоронение ТБО'!$P$18:$P$19)</f>
        <v>0</v>
      </c>
      <c r="CF28" s="221">
        <f>SUM(CG28:CL28)</f>
        <v>0</v>
      </c>
      <c r="CG28" s="118">
        <f>SUMIF('ЖД (пассажир.)'!$I$18:$I$19,$DK28,'ЖД (пассажир.)'!$K$18:$K$19)</f>
        <v>0</v>
      </c>
      <c r="CH28" s="118">
        <f>SUMIF('ЖД (пассажир.)'!$I$18:$I$19,$DK28,'ЖД (пассажир.)'!$L$18:$L$19)</f>
        <v>0</v>
      </c>
      <c r="CI28" s="118">
        <f>SUMIF('ЖД (пассажир.)'!$I$18:$I$19,$DK28,'ЖД (пассажир.)'!$M$18:$M$19)</f>
        <v>0</v>
      </c>
      <c r="CJ28" s="118">
        <f>SUMIF('ЖД (пассажир.)'!$I$18:$I$19,$DK28,'ЖД (пассажир.)'!$N$18:$N$19)</f>
        <v>0</v>
      </c>
      <c r="CK28" s="118">
        <f>SUMIF('ЖД (пассажир.)'!$I$18:$I$19,$DK28,'ЖД (пассажир.)'!$O$18:$O$19)</f>
        <v>0</v>
      </c>
      <c r="CL28" s="186">
        <f>SUMIF('ЖД (пассажир.)'!$I$18:$I$19,$DK28,'ЖД (пассажир.)'!$P$18:$P$19)</f>
        <v>0</v>
      </c>
      <c r="CM28" s="221">
        <f>SUM(CN28:CS28)</f>
        <v>0</v>
      </c>
      <c r="CN28" s="118">
        <f>SUMIF('ЖД (услуги)'!$I$18:$I$19,$DK28,'ЖД (услуги)'!$K$18:$K$19)</f>
        <v>0</v>
      </c>
      <c r="CO28" s="118">
        <f>SUMIF('ЖД (услуги)'!$I$18:$I$19,$DK28,'ЖД (услуги)'!$L$18:$L$19)</f>
        <v>0</v>
      </c>
      <c r="CP28" s="118">
        <f>SUMIF('ЖД (услуги)'!$I$18:$I$19,$DK28,'ЖД (услуги)'!$M$18:$M$19)</f>
        <v>0</v>
      </c>
      <c r="CQ28" s="118">
        <f>SUMIF('ЖД (услуги)'!$I$18:$I$19,$DK28,'ЖД (услуги)'!$N$18:$N$19)</f>
        <v>0</v>
      </c>
      <c r="CR28" s="118">
        <f>SUMIF('ЖД (услуги)'!$I$18:$I$19,$DK28,'ЖД (услуги)'!$O$18:$O$19)</f>
        <v>0</v>
      </c>
      <c r="CS28" s="186">
        <f>SUMIF('ЖД (услуги)'!$I$18:$I$19,$DK28,'ЖД (услуги)'!$P$18:$P$19)</f>
        <v>0</v>
      </c>
      <c r="CT28" s="221">
        <f>SUM(CU28:CZ28)</f>
        <v>0</v>
      </c>
      <c r="CU28" s="118">
        <f>SUMIF('Транспортировка газа'!$I$18:$I$19,$DK28,'Транспортировка газа'!$K$18:$K$19)</f>
        <v>0</v>
      </c>
      <c r="CV28" s="118">
        <f>SUMIF('Транспортировка газа'!$I$18:$I$19,$DK28,'Транспортировка газа'!$L$18:$L$19)</f>
        <v>0</v>
      </c>
      <c r="CW28" s="118">
        <f>SUMIF('Транспортировка газа'!$I$18:$I$19,$DK28,'Транспортировка газа'!$M$18:$M$19)</f>
        <v>0</v>
      </c>
      <c r="CX28" s="118">
        <f>SUMIF('Транспортировка газа'!$I$18:$I$19,$DK28,'Транспортировка газа'!$N$18:$N$19)</f>
        <v>0</v>
      </c>
      <c r="CY28" s="118">
        <f>SUMIF('Транспортировка газа'!$I$18:$I$19,$DK28,'Транспортировка газа'!$O$18:$O$19)</f>
        <v>0</v>
      </c>
      <c r="CZ28" s="186">
        <f>SUMIF('Транспортировка газа'!$I$18:$I$19,$DK28,'Транспортировка газа'!$P$18:$P$19)</f>
        <v>0</v>
      </c>
      <c r="DA28" s="221">
        <f>SUM(DB28:DG28)</f>
        <v>0</v>
      </c>
      <c r="DB28" s="118">
        <f>SUMIF('Реализация газа'!$I$18:$I$19,$DK28,'Реализация газа'!$K$18:$K$19)</f>
        <v>0</v>
      </c>
      <c r="DC28" s="118">
        <f>SUMIF('Реализация газа'!$I$18:$I$19,$DK28,'Реализация газа'!$L$18:$L$19)</f>
        <v>0</v>
      </c>
      <c r="DD28" s="118">
        <f>SUMIF('Реализация газа'!$I$18:$I$19,$DK28,'Реализация газа'!$M$18:$M$19)</f>
        <v>0</v>
      </c>
      <c r="DE28" s="118">
        <f>SUMIF('Реализация газа'!$I$18:$I$19,$DK28,'Реализация газа'!$N$18:$N$19)</f>
        <v>0</v>
      </c>
      <c r="DF28" s="118">
        <f>SUMIF('Реализация газа'!$I$18:$I$19,$DK28,'Реализация газа'!$O$18:$O$19)</f>
        <v>0</v>
      </c>
      <c r="DG28" s="186">
        <f>SUMIF('Реализация газа'!$I$18:$I$19,$DK28,'Реализация газа'!$P$18:$P$19)</f>
        <v>0</v>
      </c>
      <c r="DH28" s="234"/>
      <c r="DK28" s="132" t="s">
        <v>316</v>
      </c>
    </row>
    <row r="29" spans="3:115" ht="11.25">
      <c r="C29" s="189" t="s">
        <v>407</v>
      </c>
      <c r="D29" s="32"/>
      <c r="E29" s="168" t="s">
        <v>398</v>
      </c>
      <c r="F29" s="165" t="s">
        <v>317</v>
      </c>
      <c r="G29" s="129" t="e">
        <f>SUM(H29:M29)</f>
        <v>#REF!</v>
      </c>
      <c r="H29" s="129" t="e">
        <f t="shared" si="16"/>
        <v>#REF!</v>
      </c>
      <c r="I29" s="129" t="e">
        <f t="shared" si="16"/>
        <v>#REF!</v>
      </c>
      <c r="J29" s="129" t="e">
        <f t="shared" si="16"/>
        <v>#REF!</v>
      </c>
      <c r="K29" s="129" t="e">
        <f t="shared" si="16"/>
        <v>#REF!</v>
      </c>
      <c r="L29" s="129" t="e">
        <f t="shared" si="16"/>
        <v>#REF!</v>
      </c>
      <c r="M29" s="213" t="e">
        <f t="shared" si="16"/>
        <v>#REF!</v>
      </c>
      <c r="N29" s="221">
        <f>SUM(O29:T29)</f>
        <v>0</v>
      </c>
      <c r="O29" s="118">
        <f>SUMIF('Сбыт ЭЭ'!$I$18:$I$19,$DK29,'Сбыт ЭЭ'!$K$18:$K$19)</f>
        <v>0</v>
      </c>
      <c r="P29" s="118">
        <f>SUMIF('Сбыт ЭЭ'!$I$18:$I$19,$DK29,'Сбыт ЭЭ'!$L$18:$L$19)</f>
        <v>0</v>
      </c>
      <c r="Q29" s="118">
        <f>SUMIF('Сбыт ЭЭ'!$I$18:$I$19,$DK29,'Сбыт ЭЭ'!$M$18:$M$19)</f>
        <v>0</v>
      </c>
      <c r="R29" s="118">
        <f>SUMIF('Сбыт ЭЭ'!$I$18:$I$19,$DK29,'Сбыт ЭЭ'!$N$18:$N$19)</f>
        <v>0</v>
      </c>
      <c r="S29" s="118">
        <f>SUMIF('Сбыт ЭЭ'!$I$18:$I$19,$DK29,'Сбыт ЭЭ'!$O$18:$O$19)</f>
        <v>0</v>
      </c>
      <c r="T29" s="186">
        <f>SUMIF('Сбыт ЭЭ'!$I$18:$I$19,$DK29,'Сбыт ЭЭ'!$P$18:$P$19)</f>
        <v>0</v>
      </c>
      <c r="U29" s="221">
        <f>SUM(V29:AA29)</f>
        <v>0</v>
      </c>
      <c r="V29" s="118">
        <f>SUMIF('Передача ЭЭ'!$I$18:$I$24,$DK29,'Передача ЭЭ'!$K$18:$K$24)</f>
        <v>0</v>
      </c>
      <c r="W29" s="118">
        <f>SUMIF('Передача ЭЭ'!$I$18:$I$24,$DK29,'Передача ЭЭ'!$L$18:$L$24)</f>
        <v>0</v>
      </c>
      <c r="X29" s="118">
        <f>SUMIF('Передача ЭЭ'!$I$18:$I$24,$DK29,'Передача ЭЭ'!$M$18:$M$24)</f>
        <v>0</v>
      </c>
      <c r="Y29" s="118">
        <f>SUMIF('Передача ЭЭ'!$I$18:$I$24,$DK29,'Передача ЭЭ'!$N$18:$N$24)</f>
        <v>0</v>
      </c>
      <c r="Z29" s="118">
        <f>SUMIF('Передача ЭЭ'!$I$18:$I$24,$DK29,'Передача ЭЭ'!$O$18:$O$24)</f>
        <v>0</v>
      </c>
      <c r="AA29" s="186">
        <f>SUMIF('Передача ЭЭ'!$I$18:$I$24,$DK29,'Передача ЭЭ'!$P$18:$P$24)</f>
        <v>0</v>
      </c>
      <c r="AB29" s="221" t="e">
        <f>SUM(AC29:AH29)</f>
        <v>#REF!</v>
      </c>
      <c r="AC29" s="118" t="e">
        <f>SUMIF(#REF!,$DK29,#REF!)</f>
        <v>#REF!</v>
      </c>
      <c r="AD29" s="118" t="e">
        <f>SUMIF(#REF!,$DK29,#REF!)</f>
        <v>#REF!</v>
      </c>
      <c r="AE29" s="118" t="e">
        <f>SUMIF(#REF!,$DK29,#REF!)</f>
        <v>#REF!</v>
      </c>
      <c r="AF29" s="118" t="e">
        <f>SUMIF(#REF!,$DK29,#REF!)</f>
        <v>#REF!</v>
      </c>
      <c r="AG29" s="118" t="e">
        <f>SUMIF(#REF!,$DK29,#REF!)</f>
        <v>#REF!</v>
      </c>
      <c r="AH29" s="186" t="e">
        <f>SUMIF(#REF!,$DK29,#REF!)</f>
        <v>#REF!</v>
      </c>
      <c r="AI29" s="221" t="e">
        <f>SUM(AJ29:AO29)</f>
        <v>#REF!</v>
      </c>
      <c r="AJ29" s="118" t="e">
        <f>SUMIF(#REF!,$DK29,#REF!)</f>
        <v>#REF!</v>
      </c>
      <c r="AK29" s="118" t="e">
        <f>SUMIF(#REF!,$DK29,#REF!)</f>
        <v>#REF!</v>
      </c>
      <c r="AL29" s="118" t="e">
        <f>SUMIF(#REF!,$DK29,#REF!)</f>
        <v>#REF!</v>
      </c>
      <c r="AM29" s="118" t="e">
        <f>SUMIF(#REF!,$DK29,#REF!)</f>
        <v>#REF!</v>
      </c>
      <c r="AN29" s="118" t="e">
        <f>SUMIF(#REF!,$DK29,#REF!)</f>
        <v>#REF!</v>
      </c>
      <c r="AO29" s="186" t="e">
        <f>SUMIF(#REF!,$DK29,#REF!)</f>
        <v>#REF!</v>
      </c>
      <c r="AP29" s="221">
        <f>SUM(AQ29:AV29)</f>
        <v>0</v>
      </c>
      <c r="AQ29" s="118">
        <f>SUMIF('Производство ТЭ (комб)'!$I$18:$I$19,$DK29,'Производство ТЭ (комб)'!$K$18:$K$19)</f>
        <v>0</v>
      </c>
      <c r="AR29" s="118">
        <f>SUMIF('Производство ТЭ (комб)'!$I$18:$I$19,$DK29,'Производство ТЭ (комб)'!$L$18:$L$19)</f>
        <v>0</v>
      </c>
      <c r="AS29" s="118">
        <f>SUMIF('Производство ТЭ (комб)'!$I$18:$I$19,$DK29,'Производство ТЭ (комб)'!$M$18:$M$19)</f>
        <v>0</v>
      </c>
      <c r="AT29" s="118">
        <f>SUMIF('Производство ТЭ (комб)'!$I$18:$I$19,$DK29,'Производство ТЭ (комб)'!$N$18:$N$19)</f>
        <v>0</v>
      </c>
      <c r="AU29" s="118">
        <f>SUMIF('Производство ТЭ (комб)'!$I$18:$I$19,$DK29,'Производство ТЭ (комб)'!$O$18:$O$19)</f>
        <v>0</v>
      </c>
      <c r="AV29" s="186">
        <f>SUMIF('Производство ТЭ (комб)'!$I$18:$I$19,$DK29,'Производство ТЭ (комб)'!$P$18:$P$19)</f>
        <v>0</v>
      </c>
      <c r="AW29" s="221" t="e">
        <f>SUM(AX29:BC29)</f>
        <v>#REF!</v>
      </c>
      <c r="AX29" s="118" t="e">
        <f>SUMIF(#REF!,$DK29,#REF!)</f>
        <v>#REF!</v>
      </c>
      <c r="AY29" s="118" t="e">
        <f>SUMIF(#REF!,$DK29,#REF!)</f>
        <v>#REF!</v>
      </c>
      <c r="AZ29" s="118" t="e">
        <f>SUMIF(#REF!,$DK29,#REF!)</f>
        <v>#REF!</v>
      </c>
      <c r="BA29" s="118" t="e">
        <f>SUMIF(#REF!,$DK29,#REF!)</f>
        <v>#REF!</v>
      </c>
      <c r="BB29" s="118" t="e">
        <f>SUMIF(#REF!,$DK29,#REF!)</f>
        <v>#REF!</v>
      </c>
      <c r="BC29" s="186" t="e">
        <f>SUMIF(#REF!,$DK29,#REF!)</f>
        <v>#REF!</v>
      </c>
      <c r="BD29" s="221" t="e">
        <f>SUM(BE29:BJ29)</f>
        <v>#REF!</v>
      </c>
      <c r="BE29" s="118" t="e">
        <f>SUMIF(#REF!,$DK29,#REF!)</f>
        <v>#REF!</v>
      </c>
      <c r="BF29" s="118" t="e">
        <f>SUMIF(#REF!,$DK29,#REF!)</f>
        <v>#REF!</v>
      </c>
      <c r="BG29" s="118" t="e">
        <f>SUMIF(#REF!,$DK29,#REF!)</f>
        <v>#REF!</v>
      </c>
      <c r="BH29" s="118" t="e">
        <f>SUMIF(#REF!,$DK29,#REF!)</f>
        <v>#REF!</v>
      </c>
      <c r="BI29" s="118" t="e">
        <f>SUMIF(#REF!,$DK29,#REF!)</f>
        <v>#REF!</v>
      </c>
      <c r="BJ29" s="186" t="e">
        <f>SUMIF(#REF!,$DK29,#REF!)</f>
        <v>#REF!</v>
      </c>
      <c r="BK29" s="221">
        <f>SUM(BL29:BQ29)</f>
        <v>0</v>
      </c>
      <c r="BL29" s="118">
        <f>SUMIF('Очистка сточных вод'!$I$18:$I$19,$DK29,'Очистка сточных вод'!$K$18:$K$19)</f>
        <v>0</v>
      </c>
      <c r="BM29" s="118">
        <f>SUMIF('Очистка сточных вод'!$I$18:$I$19,$DK29,'Очистка сточных вод'!$L$18:$L$19)</f>
        <v>0</v>
      </c>
      <c r="BN29" s="118">
        <f>SUMIF('Очистка сточных вод'!$I$18:$I$19,$DK29,'Очистка сточных вод'!$M$18:$M$19)</f>
        <v>0</v>
      </c>
      <c r="BO29" s="118">
        <f>SUMIF('Очистка сточных вод'!$I$18:$I$19,$DK29,'Очистка сточных вод'!$N$18:$N$19)</f>
        <v>0</v>
      </c>
      <c r="BP29" s="118">
        <f>SUMIF('Очистка сточных вод'!$I$18:$I$19,$DK29,'Очистка сточных вод'!$O$18:$O$19)</f>
        <v>0</v>
      </c>
      <c r="BQ29" s="186">
        <f>SUMIF('Очистка сточных вод'!$I$18:$I$19,$DK29,'Очистка сточных вод'!$P$18:$P$19)</f>
        <v>0</v>
      </c>
      <c r="BR29" s="221">
        <f>SUM(BS29:BX29)</f>
        <v>0</v>
      </c>
      <c r="BS29" s="118">
        <f>SUMIF('Утилизация ТБО'!$I$18:$I$19,$DK29,'Утилизация ТБО'!$K$18:$K$19)</f>
        <v>0</v>
      </c>
      <c r="BT29" s="118">
        <f>SUMIF('Утилизация ТБО'!$I$18:$I$19,$DK29,'Утилизация ТБО'!$L$18:$L$19)</f>
        <v>0</v>
      </c>
      <c r="BU29" s="118">
        <f>SUMIF('Утилизация ТБО'!$I$18:$I$19,$DK29,'Утилизация ТБО'!$M$18:$M$19)</f>
        <v>0</v>
      </c>
      <c r="BV29" s="118">
        <f>SUMIF('Утилизация ТБО'!$I$18:$I$19,$DK29,'Утилизация ТБО'!$N$18:$N$19)</f>
        <v>0</v>
      </c>
      <c r="BW29" s="118">
        <f>SUMIF('Утилизация ТБО'!$I$18:$I$19,$DK29,'Утилизация ТБО'!$O$18:$O$19)</f>
        <v>0</v>
      </c>
      <c r="BX29" s="186">
        <f>SUMIF('Утилизация ТБО'!$I$18:$I$19,$DK29,'Утилизация ТБО'!$P$18:$P$19)</f>
        <v>0</v>
      </c>
      <c r="BY29" s="221">
        <f>SUM(BZ29:CE29)</f>
        <v>0</v>
      </c>
      <c r="BZ29" s="118">
        <f>SUMIF('Захоронение ТБО'!$I$18:$I$19,$DK29,'Захоронение ТБО'!$K$18:$K$19)</f>
        <v>0</v>
      </c>
      <c r="CA29" s="118">
        <f>SUMIF('Захоронение ТБО'!$I$18:$I$19,$DK29,'Захоронение ТБО'!$L$18:$L$19)</f>
        <v>0</v>
      </c>
      <c r="CB29" s="118">
        <f>SUMIF('Захоронение ТБО'!$I$18:$I$19,$DK29,'Захоронение ТБО'!$M$18:$M$19)</f>
        <v>0</v>
      </c>
      <c r="CC29" s="118">
        <f>SUMIF('Захоронение ТБО'!$I$18:$I$19,$DK29,'Захоронение ТБО'!$N$18:$N$19)</f>
        <v>0</v>
      </c>
      <c r="CD29" s="118">
        <f>SUMIF('Захоронение ТБО'!$I$18:$I$19,$DK29,'Захоронение ТБО'!$O$18:$O$19)</f>
        <v>0</v>
      </c>
      <c r="CE29" s="186">
        <f>SUMIF('Захоронение ТБО'!$I$18:$I$19,$DK29,'Захоронение ТБО'!$P$18:$P$19)</f>
        <v>0</v>
      </c>
      <c r="CF29" s="221">
        <f>SUM(CG29:CL29)</f>
        <v>0</v>
      </c>
      <c r="CG29" s="118">
        <f>SUMIF('ЖД (пассажир.)'!$I$18:$I$19,$DK29,'ЖД (пассажир.)'!$K$18:$K$19)</f>
        <v>0</v>
      </c>
      <c r="CH29" s="118">
        <f>SUMIF('ЖД (пассажир.)'!$I$18:$I$19,$DK29,'ЖД (пассажир.)'!$L$18:$L$19)</f>
        <v>0</v>
      </c>
      <c r="CI29" s="118">
        <f>SUMIF('ЖД (пассажир.)'!$I$18:$I$19,$DK29,'ЖД (пассажир.)'!$M$18:$M$19)</f>
        <v>0</v>
      </c>
      <c r="CJ29" s="118">
        <f>SUMIF('ЖД (пассажир.)'!$I$18:$I$19,$DK29,'ЖД (пассажир.)'!$N$18:$N$19)</f>
        <v>0</v>
      </c>
      <c r="CK29" s="118">
        <f>SUMIF('ЖД (пассажир.)'!$I$18:$I$19,$DK29,'ЖД (пассажир.)'!$O$18:$O$19)</f>
        <v>0</v>
      </c>
      <c r="CL29" s="186">
        <f>SUMIF('ЖД (пассажир.)'!$I$18:$I$19,$DK29,'ЖД (пассажир.)'!$P$18:$P$19)</f>
        <v>0</v>
      </c>
      <c r="CM29" s="221">
        <f>SUM(CN29:CS29)</f>
        <v>0</v>
      </c>
      <c r="CN29" s="118">
        <f>SUMIF('ЖД (услуги)'!$I$18:$I$19,$DK29,'ЖД (услуги)'!$K$18:$K$19)</f>
        <v>0</v>
      </c>
      <c r="CO29" s="118">
        <f>SUMIF('ЖД (услуги)'!$I$18:$I$19,$DK29,'ЖД (услуги)'!$L$18:$L$19)</f>
        <v>0</v>
      </c>
      <c r="CP29" s="118">
        <f>SUMIF('ЖД (услуги)'!$I$18:$I$19,$DK29,'ЖД (услуги)'!$M$18:$M$19)</f>
        <v>0</v>
      </c>
      <c r="CQ29" s="118">
        <f>SUMIF('ЖД (услуги)'!$I$18:$I$19,$DK29,'ЖД (услуги)'!$N$18:$N$19)</f>
        <v>0</v>
      </c>
      <c r="CR29" s="118">
        <f>SUMIF('ЖД (услуги)'!$I$18:$I$19,$DK29,'ЖД (услуги)'!$O$18:$O$19)</f>
        <v>0</v>
      </c>
      <c r="CS29" s="186">
        <f>SUMIF('ЖД (услуги)'!$I$18:$I$19,$DK29,'ЖД (услуги)'!$P$18:$P$19)</f>
        <v>0</v>
      </c>
      <c r="CT29" s="221">
        <f>SUM(CU29:CZ29)</f>
        <v>0</v>
      </c>
      <c r="CU29" s="118">
        <f>SUMIF('Транспортировка газа'!$I$18:$I$19,$DK29,'Транспортировка газа'!$K$18:$K$19)</f>
        <v>0</v>
      </c>
      <c r="CV29" s="118">
        <f>SUMIF('Транспортировка газа'!$I$18:$I$19,$DK29,'Транспортировка газа'!$L$18:$L$19)</f>
        <v>0</v>
      </c>
      <c r="CW29" s="118">
        <f>SUMIF('Транспортировка газа'!$I$18:$I$19,$DK29,'Транспортировка газа'!$M$18:$M$19)</f>
        <v>0</v>
      </c>
      <c r="CX29" s="118">
        <f>SUMIF('Транспортировка газа'!$I$18:$I$19,$DK29,'Транспортировка газа'!$N$18:$N$19)</f>
        <v>0</v>
      </c>
      <c r="CY29" s="118">
        <f>SUMIF('Транспортировка газа'!$I$18:$I$19,$DK29,'Транспортировка газа'!$O$18:$O$19)</f>
        <v>0</v>
      </c>
      <c r="CZ29" s="186">
        <f>SUMIF('Транспортировка газа'!$I$18:$I$19,$DK29,'Транспортировка газа'!$P$18:$P$19)</f>
        <v>0</v>
      </c>
      <c r="DA29" s="221">
        <f>SUM(DB29:DG29)</f>
        <v>0</v>
      </c>
      <c r="DB29" s="118">
        <f>SUMIF('Реализация газа'!$I$18:$I$19,$DK29,'Реализация газа'!$K$18:$K$19)</f>
        <v>0</v>
      </c>
      <c r="DC29" s="118">
        <f>SUMIF('Реализация газа'!$I$18:$I$19,$DK29,'Реализация газа'!$L$18:$L$19)</f>
        <v>0</v>
      </c>
      <c r="DD29" s="118">
        <f>SUMIF('Реализация газа'!$I$18:$I$19,$DK29,'Реализация газа'!$M$18:$M$19)</f>
        <v>0</v>
      </c>
      <c r="DE29" s="118">
        <f>SUMIF('Реализация газа'!$I$18:$I$19,$DK29,'Реализация газа'!$N$18:$N$19)</f>
        <v>0</v>
      </c>
      <c r="DF29" s="118">
        <f>SUMIF('Реализация газа'!$I$18:$I$19,$DK29,'Реализация газа'!$O$18:$O$19)</f>
        <v>0</v>
      </c>
      <c r="DG29" s="186">
        <f>SUMIF('Реализация газа'!$I$18:$I$19,$DK29,'Реализация газа'!$P$18:$P$19)</f>
        <v>0</v>
      </c>
      <c r="DH29" s="234"/>
      <c r="DK29" s="132" t="s">
        <v>317</v>
      </c>
    </row>
    <row r="30" spans="1:112" ht="11.25">
      <c r="A30" s="141">
        <f>NOT($DK$31)*1</f>
        <v>0</v>
      </c>
      <c r="B30" s="141">
        <v>1</v>
      </c>
      <c r="D30" s="32"/>
      <c r="E30" s="178" t="str">
        <f>"1.3."&amp;ROW()-ROW($E$30)+1&amp;"."</f>
        <v>1.3.1.</v>
      </c>
      <c r="F30" s="185" t="s">
        <v>542</v>
      </c>
      <c r="G30" s="118">
        <f>SUM(H30:M30)</f>
        <v>1342.23</v>
      </c>
      <c r="H30" s="118">
        <f t="shared" si="16"/>
        <v>1342.23</v>
      </c>
      <c r="I30" s="118">
        <f t="shared" si="16"/>
        <v>0</v>
      </c>
      <c r="J30" s="118">
        <f t="shared" si="16"/>
        <v>0</v>
      </c>
      <c r="K30" s="118">
        <f t="shared" si="16"/>
        <v>0</v>
      </c>
      <c r="L30" s="118">
        <f t="shared" si="16"/>
        <v>0</v>
      </c>
      <c r="M30" s="202">
        <f t="shared" si="16"/>
        <v>0</v>
      </c>
      <c r="N30" s="221">
        <f>SUM(O30:T30)</f>
        <v>0</v>
      </c>
      <c r="O30" s="255"/>
      <c r="P30" s="255"/>
      <c r="Q30" s="255"/>
      <c r="R30" s="255"/>
      <c r="S30" s="255"/>
      <c r="T30" s="256"/>
      <c r="U30" s="221">
        <f>SUM(V30:AA30)</f>
        <v>0</v>
      </c>
      <c r="V30" s="281"/>
      <c r="W30" s="255"/>
      <c r="X30" s="255"/>
      <c r="Y30" s="255"/>
      <c r="Z30" s="255"/>
      <c r="AA30" s="256"/>
      <c r="AB30" s="221">
        <f>SUM(AC30:AH30)</f>
        <v>0</v>
      </c>
      <c r="AC30" s="281"/>
      <c r="AD30" s="255"/>
      <c r="AE30" s="255"/>
      <c r="AF30" s="255"/>
      <c r="AG30" s="255"/>
      <c r="AH30" s="256"/>
      <c r="AI30" s="221">
        <f>SUM(AJ30:AO30)</f>
        <v>554.39</v>
      </c>
      <c r="AJ30" s="281">
        <v>554.39</v>
      </c>
      <c r="AK30" s="255"/>
      <c r="AL30" s="255"/>
      <c r="AM30" s="255"/>
      <c r="AN30" s="255"/>
      <c r="AO30" s="256"/>
      <c r="AP30" s="221">
        <f>SUM(AQ30:AV30)</f>
        <v>0</v>
      </c>
      <c r="AQ30" s="255"/>
      <c r="AR30" s="255"/>
      <c r="AS30" s="255"/>
      <c r="AT30" s="255"/>
      <c r="AU30" s="255"/>
      <c r="AV30" s="256"/>
      <c r="AW30" s="221">
        <f>SUM(AX30:BC30)</f>
        <v>287.84</v>
      </c>
      <c r="AX30" s="281">
        <v>287.84</v>
      </c>
      <c r="AY30" s="255"/>
      <c r="AZ30" s="255"/>
      <c r="BA30" s="255"/>
      <c r="BB30" s="255"/>
      <c r="BC30" s="256"/>
      <c r="BD30" s="221">
        <f>SUM(BE30:BJ30)</f>
        <v>500</v>
      </c>
      <c r="BE30" s="281">
        <v>500</v>
      </c>
      <c r="BF30" s="255"/>
      <c r="BG30" s="255"/>
      <c r="BH30" s="255"/>
      <c r="BI30" s="255"/>
      <c r="BJ30" s="256"/>
      <c r="BK30" s="221">
        <f>SUM(BL30:BQ30)</f>
        <v>0</v>
      </c>
      <c r="BL30" s="255"/>
      <c r="BM30" s="255"/>
      <c r="BN30" s="255"/>
      <c r="BO30" s="255"/>
      <c r="BP30" s="255"/>
      <c r="BQ30" s="256"/>
      <c r="BR30" s="221">
        <f>SUM(BS30:BX30)</f>
        <v>0</v>
      </c>
      <c r="BS30" s="255"/>
      <c r="BT30" s="255"/>
      <c r="BU30" s="255"/>
      <c r="BV30" s="255"/>
      <c r="BW30" s="255"/>
      <c r="BX30" s="256"/>
      <c r="BY30" s="221">
        <f>SUM(BZ30:CE30)</f>
        <v>0</v>
      </c>
      <c r="BZ30" s="255"/>
      <c r="CA30" s="255"/>
      <c r="CB30" s="255"/>
      <c r="CC30" s="255"/>
      <c r="CD30" s="255"/>
      <c r="CE30" s="256"/>
      <c r="CF30" s="221">
        <f>SUM(CG30:CL30)</f>
        <v>0</v>
      </c>
      <c r="CG30" s="255"/>
      <c r="CH30" s="255"/>
      <c r="CI30" s="255"/>
      <c r="CJ30" s="255"/>
      <c r="CK30" s="255"/>
      <c r="CL30" s="256"/>
      <c r="CM30" s="221">
        <f>SUM(CN30:CS30)</f>
        <v>0</v>
      </c>
      <c r="CN30" s="255"/>
      <c r="CO30" s="255"/>
      <c r="CP30" s="255"/>
      <c r="CQ30" s="255"/>
      <c r="CR30" s="255"/>
      <c r="CS30" s="256"/>
      <c r="CT30" s="221">
        <f>SUM(CU30:CZ30)</f>
        <v>0</v>
      </c>
      <c r="CU30" s="255"/>
      <c r="CV30" s="255"/>
      <c r="CW30" s="255"/>
      <c r="CX30" s="255"/>
      <c r="CY30" s="255"/>
      <c r="CZ30" s="256"/>
      <c r="DA30" s="221">
        <f>SUM(DB30:DG30)</f>
        <v>0</v>
      </c>
      <c r="DB30" s="255"/>
      <c r="DC30" s="255"/>
      <c r="DD30" s="255"/>
      <c r="DE30" s="255"/>
      <c r="DF30" s="255"/>
      <c r="DG30" s="256"/>
      <c r="DH30" s="234"/>
    </row>
    <row r="31" spans="2:115" ht="11.25">
      <c r="B31" s="141">
        <v>1</v>
      </c>
      <c r="D31" s="32"/>
      <c r="E31" s="105"/>
      <c r="F31" s="184" t="s">
        <v>406</v>
      </c>
      <c r="G31" s="176"/>
      <c r="H31" s="176"/>
      <c r="I31" s="176"/>
      <c r="J31" s="176"/>
      <c r="K31" s="176"/>
      <c r="L31" s="176"/>
      <c r="M31" s="176"/>
      <c r="N31" s="222"/>
      <c r="O31" s="176"/>
      <c r="P31" s="176"/>
      <c r="Q31" s="176"/>
      <c r="R31" s="176"/>
      <c r="S31" s="176"/>
      <c r="T31" s="177"/>
      <c r="U31" s="222"/>
      <c r="V31" s="176"/>
      <c r="W31" s="176"/>
      <c r="X31" s="176"/>
      <c r="Y31" s="176"/>
      <c r="Z31" s="176"/>
      <c r="AA31" s="177"/>
      <c r="AB31" s="222"/>
      <c r="AC31" s="176"/>
      <c r="AD31" s="176"/>
      <c r="AE31" s="176"/>
      <c r="AF31" s="176"/>
      <c r="AG31" s="176"/>
      <c r="AH31" s="177"/>
      <c r="AI31" s="222"/>
      <c r="AJ31" s="176"/>
      <c r="AK31" s="176"/>
      <c r="AL31" s="176"/>
      <c r="AM31" s="176"/>
      <c r="AN31" s="176"/>
      <c r="AO31" s="177"/>
      <c r="AP31" s="222"/>
      <c r="AQ31" s="176"/>
      <c r="AR31" s="176"/>
      <c r="AS31" s="176"/>
      <c r="AT31" s="176"/>
      <c r="AU31" s="176"/>
      <c r="AV31" s="177"/>
      <c r="AW31" s="222"/>
      <c r="AX31" s="176"/>
      <c r="AY31" s="176"/>
      <c r="AZ31" s="176"/>
      <c r="BA31" s="176"/>
      <c r="BB31" s="176"/>
      <c r="BC31" s="177"/>
      <c r="BD31" s="222"/>
      <c r="BE31" s="176"/>
      <c r="BF31" s="176"/>
      <c r="BG31" s="176"/>
      <c r="BH31" s="176"/>
      <c r="BI31" s="176"/>
      <c r="BJ31" s="177"/>
      <c r="BK31" s="222"/>
      <c r="BL31" s="176"/>
      <c r="BM31" s="176"/>
      <c r="BN31" s="176"/>
      <c r="BO31" s="176"/>
      <c r="BP31" s="176"/>
      <c r="BQ31" s="177"/>
      <c r="BR31" s="222"/>
      <c r="BS31" s="176"/>
      <c r="BT31" s="176"/>
      <c r="BU31" s="176"/>
      <c r="BV31" s="176"/>
      <c r="BW31" s="176"/>
      <c r="BX31" s="177"/>
      <c r="BY31" s="222"/>
      <c r="BZ31" s="176"/>
      <c r="CA31" s="176"/>
      <c r="CB31" s="176"/>
      <c r="CC31" s="176"/>
      <c r="CD31" s="176"/>
      <c r="CE31" s="177"/>
      <c r="CF31" s="222"/>
      <c r="CG31" s="176"/>
      <c r="CH31" s="176"/>
      <c r="CI31" s="176"/>
      <c r="CJ31" s="176"/>
      <c r="CK31" s="176"/>
      <c r="CL31" s="177"/>
      <c r="CM31" s="222"/>
      <c r="CN31" s="176"/>
      <c r="CO31" s="176"/>
      <c r="CP31" s="176"/>
      <c r="CQ31" s="176"/>
      <c r="CR31" s="176"/>
      <c r="CS31" s="177"/>
      <c r="CT31" s="222"/>
      <c r="CU31" s="176"/>
      <c r="CV31" s="176"/>
      <c r="CW31" s="176"/>
      <c r="CX31" s="176"/>
      <c r="CY31" s="176"/>
      <c r="CZ31" s="177"/>
      <c r="DA31" s="222"/>
      <c r="DB31" s="176"/>
      <c r="DC31" s="176"/>
      <c r="DD31" s="176"/>
      <c r="DE31" s="176"/>
      <c r="DF31" s="176"/>
      <c r="DG31" s="177"/>
      <c r="DH31" s="234"/>
      <c r="DK31" s="132">
        <v>1</v>
      </c>
    </row>
    <row r="32" spans="3:115" ht="23.25" customHeight="1">
      <c r="C32" s="189" t="s">
        <v>407</v>
      </c>
      <c r="D32" s="32"/>
      <c r="E32" s="168" t="s">
        <v>400</v>
      </c>
      <c r="F32" s="165" t="s">
        <v>318</v>
      </c>
      <c r="G32" s="129" t="e">
        <f>SUM(H32:M32)</f>
        <v>#REF!</v>
      </c>
      <c r="H32" s="129" t="e">
        <f aca="true" t="shared" si="17" ref="H32:M33">O32+V32+AC32+AJ32+AQ32+AX32+BE32+BL32+BS32+BZ32+CG32+CN32+CU32+DB32</f>
        <v>#REF!</v>
      </c>
      <c r="I32" s="129" t="e">
        <f t="shared" si="17"/>
        <v>#REF!</v>
      </c>
      <c r="J32" s="129" t="e">
        <f t="shared" si="17"/>
        <v>#REF!</v>
      </c>
      <c r="K32" s="129" t="e">
        <f t="shared" si="17"/>
        <v>#REF!</v>
      </c>
      <c r="L32" s="129" t="e">
        <f t="shared" si="17"/>
        <v>#REF!</v>
      </c>
      <c r="M32" s="213" t="e">
        <f t="shared" si="17"/>
        <v>#REF!</v>
      </c>
      <c r="N32" s="220">
        <f>SUMIF('Сбыт ЭЭ'!$I$18:$I$19,$DK32,'Сбыт ЭЭ'!$J$18:$J$19)</f>
        <v>0</v>
      </c>
      <c r="O32" s="129">
        <f>SUMIF('Сбыт ЭЭ'!$I$18:$I$19,$DK32,'Сбыт ЭЭ'!$K$18:$K$19)</f>
        <v>0</v>
      </c>
      <c r="P32" s="129">
        <f>SUMIF('Сбыт ЭЭ'!$I$18:$I$19,$DK32,'Сбыт ЭЭ'!$L$18:$L$19)</f>
        <v>0</v>
      </c>
      <c r="Q32" s="129">
        <f>SUMIF('Сбыт ЭЭ'!$I$18:$I$19,$DK32,'Сбыт ЭЭ'!$M$18:$M$19)</f>
        <v>0</v>
      </c>
      <c r="R32" s="129">
        <f>SUMIF('Сбыт ЭЭ'!$I$18:$I$19,$DK32,'Сбыт ЭЭ'!$N$18:$N$19)</f>
        <v>0</v>
      </c>
      <c r="S32" s="129">
        <f>SUMIF('Сбыт ЭЭ'!$I$18:$I$19,$DK32,'Сбыт ЭЭ'!$O$18:$O$19)</f>
        <v>0</v>
      </c>
      <c r="T32" s="183">
        <f>SUMIF('Сбыт ЭЭ'!$I$18:$I$19,$DK32,'Сбыт ЭЭ'!$P$18:$P$19)</f>
        <v>0</v>
      </c>
      <c r="U32" s="220">
        <f>SUMIF('Передача ЭЭ'!$I$18:$I$24,$DK32,'Передача ЭЭ'!$J$18:$J$24)</f>
        <v>0</v>
      </c>
      <c r="V32" s="129">
        <f>SUMIF('Передача ЭЭ'!$I$18:$I$24,$DK32,'Передача ЭЭ'!$K$18:$K$24)</f>
        <v>0</v>
      </c>
      <c r="W32" s="129">
        <f>SUMIF('Передача ЭЭ'!$I$18:$I$24,$DK32,'Передача ЭЭ'!$L$18:$L$24)</f>
        <v>0</v>
      </c>
      <c r="X32" s="129">
        <f>SUMIF('Передача ЭЭ'!$I$18:$I$24,$DK32,'Передача ЭЭ'!$M$18:$M$24)</f>
        <v>0</v>
      </c>
      <c r="Y32" s="129">
        <f>SUMIF('Передача ЭЭ'!$I$18:$I$24,$DK32,'Передача ЭЭ'!$N$18:$N$24)</f>
        <v>0</v>
      </c>
      <c r="Z32" s="129">
        <f>SUMIF('Передача ЭЭ'!$I$18:$I$24,$DK32,'Передача ЭЭ'!$O$18:$O$24)</f>
        <v>0</v>
      </c>
      <c r="AA32" s="183">
        <f>SUMIF('Передача ЭЭ'!$I$18:$I$24,$DK32,'Передача ЭЭ'!$P$18:$P$24)</f>
        <v>0</v>
      </c>
      <c r="AB32" s="220" t="e">
        <f>SUMIF(#REF!,$DK32,#REF!)</f>
        <v>#REF!</v>
      </c>
      <c r="AC32" s="129" t="e">
        <f>SUMIF(#REF!,$DK32,#REF!)</f>
        <v>#REF!</v>
      </c>
      <c r="AD32" s="129" t="e">
        <f>SUMIF(#REF!,$DK32,#REF!)</f>
        <v>#REF!</v>
      </c>
      <c r="AE32" s="129" t="e">
        <f>SUMIF(#REF!,$DK32,#REF!)</f>
        <v>#REF!</v>
      </c>
      <c r="AF32" s="129" t="e">
        <f>SUMIF(#REF!,$DK32,#REF!)</f>
        <v>#REF!</v>
      </c>
      <c r="AG32" s="129" t="e">
        <f>SUMIF(#REF!,$DK32,#REF!)</f>
        <v>#REF!</v>
      </c>
      <c r="AH32" s="183" t="e">
        <f>SUMIF(#REF!,$DK32,#REF!)</f>
        <v>#REF!</v>
      </c>
      <c r="AI32" s="220" t="e">
        <f>SUMIF(#REF!,$DK32,#REF!)</f>
        <v>#REF!</v>
      </c>
      <c r="AJ32" s="129" t="e">
        <f>SUMIF(#REF!,$DK32,#REF!)</f>
        <v>#REF!</v>
      </c>
      <c r="AK32" s="129" t="e">
        <f>SUMIF(#REF!,$DK32,#REF!)</f>
        <v>#REF!</v>
      </c>
      <c r="AL32" s="129" t="e">
        <f>SUMIF(#REF!,$DK32,#REF!)</f>
        <v>#REF!</v>
      </c>
      <c r="AM32" s="129" t="e">
        <f>SUMIF(#REF!,$DK32,#REF!)</f>
        <v>#REF!</v>
      </c>
      <c r="AN32" s="129" t="e">
        <f>SUMIF(#REF!,$DK32,#REF!)</f>
        <v>#REF!</v>
      </c>
      <c r="AO32" s="183" t="e">
        <f>SUMIF(#REF!,$DK32,#REF!)</f>
        <v>#REF!</v>
      </c>
      <c r="AP32" s="220">
        <f>SUMIF('Производство ТЭ (комб)'!$I$18:$I$19,$DK32,'Производство ТЭ (комб)'!$J$18:$J$19)</f>
        <v>0</v>
      </c>
      <c r="AQ32" s="129">
        <f>SUMIF('Производство ТЭ (комб)'!$I$18:$I$19,$DK32,'Производство ТЭ (комб)'!$K$18:$K$19)</f>
        <v>0</v>
      </c>
      <c r="AR32" s="129">
        <f>SUMIF('Производство ТЭ (комб)'!$I$18:$I$19,$DK32,'Производство ТЭ (комб)'!$L$18:$L$19)</f>
        <v>0</v>
      </c>
      <c r="AS32" s="129">
        <f>SUMIF('Производство ТЭ (комб)'!$I$18:$I$19,$DK32,'Производство ТЭ (комб)'!$M$18:$M$19)</f>
        <v>0</v>
      </c>
      <c r="AT32" s="129">
        <f>SUMIF('Производство ТЭ (комб)'!$I$18:$I$19,$DK32,'Производство ТЭ (комб)'!$N$18:$N$19)</f>
        <v>0</v>
      </c>
      <c r="AU32" s="129">
        <f>SUMIF('Производство ТЭ (комб)'!$I$18:$I$19,$DK32,'Производство ТЭ (комб)'!$O$18:$O$19)</f>
        <v>0</v>
      </c>
      <c r="AV32" s="183">
        <f>SUMIF('Производство ТЭ (комб)'!$I$18:$I$19,$DK32,'Производство ТЭ (комб)'!$P$18:$P$19)</f>
        <v>0</v>
      </c>
      <c r="AW32" s="220" t="e">
        <f>SUMIF(#REF!,$DK32,#REF!)</f>
        <v>#REF!</v>
      </c>
      <c r="AX32" s="129" t="e">
        <f>SUMIF(#REF!,$DK32,#REF!)</f>
        <v>#REF!</v>
      </c>
      <c r="AY32" s="129" t="e">
        <f>SUMIF(#REF!,$DK32,#REF!)</f>
        <v>#REF!</v>
      </c>
      <c r="AZ32" s="129" t="e">
        <f>SUMIF(#REF!,$DK32,#REF!)</f>
        <v>#REF!</v>
      </c>
      <c r="BA32" s="129" t="e">
        <f>SUMIF(#REF!,$DK32,#REF!)</f>
        <v>#REF!</v>
      </c>
      <c r="BB32" s="129" t="e">
        <f>SUMIF(#REF!,$DK32,#REF!)</f>
        <v>#REF!</v>
      </c>
      <c r="BC32" s="183" t="e">
        <f>SUMIF(#REF!,$DK32,#REF!)</f>
        <v>#REF!</v>
      </c>
      <c r="BD32" s="220" t="e">
        <f>SUMIF(#REF!,$DK32,#REF!)</f>
        <v>#REF!</v>
      </c>
      <c r="BE32" s="129" t="e">
        <f>SUMIF(#REF!,$DK32,#REF!)</f>
        <v>#REF!</v>
      </c>
      <c r="BF32" s="129" t="e">
        <f>SUMIF(#REF!,$DK32,#REF!)</f>
        <v>#REF!</v>
      </c>
      <c r="BG32" s="129" t="e">
        <f>SUMIF(#REF!,$DK32,#REF!)</f>
        <v>#REF!</v>
      </c>
      <c r="BH32" s="129" t="e">
        <f>SUMIF(#REF!,$DK32,#REF!)</f>
        <v>#REF!</v>
      </c>
      <c r="BI32" s="129" t="e">
        <f>SUMIF(#REF!,$DK32,#REF!)</f>
        <v>#REF!</v>
      </c>
      <c r="BJ32" s="183" t="e">
        <f>SUMIF(#REF!,$DK32,#REF!)</f>
        <v>#REF!</v>
      </c>
      <c r="BK32" s="220">
        <f>SUMIF('Очистка сточных вод'!$I$18:$I$19,$DK32,'Очистка сточных вод'!$J$18:$J$19)</f>
        <v>0</v>
      </c>
      <c r="BL32" s="129">
        <f>SUMIF('Очистка сточных вод'!$I$18:$I$19,$DK32,'Очистка сточных вод'!$K$18:$K$19)</f>
        <v>0</v>
      </c>
      <c r="BM32" s="129">
        <f>SUMIF('Очистка сточных вод'!$I$18:$I$19,$DK32,'Очистка сточных вод'!$L$18:$L$19)</f>
        <v>0</v>
      </c>
      <c r="BN32" s="129">
        <f>SUMIF('Очистка сточных вод'!$I$18:$I$19,$DK32,'Очистка сточных вод'!$M$18:$M$19)</f>
        <v>0</v>
      </c>
      <c r="BO32" s="129">
        <f>SUMIF('Очистка сточных вод'!$I$18:$I$19,$DK32,'Очистка сточных вод'!$N$18:$N$19)</f>
        <v>0</v>
      </c>
      <c r="BP32" s="129">
        <f>SUMIF('Очистка сточных вод'!$I$18:$I$19,$DK32,'Очистка сточных вод'!$O$18:$O$19)</f>
        <v>0</v>
      </c>
      <c r="BQ32" s="183">
        <f>SUMIF('Очистка сточных вод'!$I$18:$I$19,$DK32,'Очистка сточных вод'!$P$18:$P$19)</f>
        <v>0</v>
      </c>
      <c r="BR32" s="220">
        <f>SUMIF('Утилизация ТБО'!$I$18:$I$19,$DK32,'Утилизация ТБО'!$J$18:$J$19)</f>
        <v>0</v>
      </c>
      <c r="BS32" s="129">
        <f>SUMIF('Утилизация ТБО'!$I$18:$I$19,$DK32,'Утилизация ТБО'!$K$18:$K$19)</f>
        <v>0</v>
      </c>
      <c r="BT32" s="129">
        <f>SUMIF('Утилизация ТБО'!$I$18:$I$19,$DK32,'Утилизация ТБО'!$L$18:$L$19)</f>
        <v>0</v>
      </c>
      <c r="BU32" s="129">
        <f>SUMIF('Утилизация ТБО'!$I$18:$I$19,$DK32,'Утилизация ТБО'!$M$18:$M$19)</f>
        <v>0</v>
      </c>
      <c r="BV32" s="129">
        <f>SUMIF('Утилизация ТБО'!$I$18:$I$19,$DK32,'Утилизация ТБО'!$N$18:$N$19)</f>
        <v>0</v>
      </c>
      <c r="BW32" s="129">
        <f>SUMIF('Утилизация ТБО'!$I$18:$I$19,$DK32,'Утилизация ТБО'!$O$18:$O$19)</f>
        <v>0</v>
      </c>
      <c r="BX32" s="183">
        <f>SUMIF('Утилизация ТБО'!$I$18:$I$19,$DK32,'Утилизация ТБО'!$P$18:$P$19)</f>
        <v>0</v>
      </c>
      <c r="BY32" s="220">
        <f>SUMIF('Захоронение ТБО'!$I$18:$I$19,$DK32,'Захоронение ТБО'!$J$18:$J$19)</f>
        <v>0</v>
      </c>
      <c r="BZ32" s="129">
        <f>SUMIF('Захоронение ТБО'!$I$18:$I$19,$DK32,'Захоронение ТБО'!$K$18:$K$19)</f>
        <v>0</v>
      </c>
      <c r="CA32" s="129">
        <f>SUMIF('Захоронение ТБО'!$I$18:$I$19,$DK32,'Захоронение ТБО'!$L$18:$L$19)</f>
        <v>0</v>
      </c>
      <c r="CB32" s="129">
        <f>SUMIF('Захоронение ТБО'!$I$18:$I$19,$DK32,'Захоронение ТБО'!$M$18:$M$19)</f>
        <v>0</v>
      </c>
      <c r="CC32" s="129">
        <f>SUMIF('Захоронение ТБО'!$I$18:$I$19,$DK32,'Захоронение ТБО'!$N$18:$N$19)</f>
        <v>0</v>
      </c>
      <c r="CD32" s="129">
        <f>SUMIF('Захоронение ТБО'!$I$18:$I$19,$DK32,'Захоронение ТБО'!$O$18:$O$19)</f>
        <v>0</v>
      </c>
      <c r="CE32" s="183">
        <f>SUMIF('Захоронение ТБО'!$I$18:$I$19,$DK32,'Захоронение ТБО'!$P$18:$P$19)</f>
        <v>0</v>
      </c>
      <c r="CF32" s="220">
        <f>SUMIF('ЖД (пассажир.)'!$I$18:$I$19,$DK32,'ЖД (пассажир.)'!$J$18:$J$19)</f>
        <v>0</v>
      </c>
      <c r="CG32" s="129">
        <f>SUMIF('ЖД (пассажир.)'!$I$18:$I$19,$DK32,'ЖД (пассажир.)'!$K$18:$K$19)</f>
        <v>0</v>
      </c>
      <c r="CH32" s="129">
        <f>SUMIF('ЖД (пассажир.)'!$I$18:$I$19,$DK32,'ЖД (пассажир.)'!$L$18:$L$19)</f>
        <v>0</v>
      </c>
      <c r="CI32" s="129">
        <f>SUMIF('ЖД (пассажир.)'!$I$18:$I$19,$DK32,'ЖД (пассажир.)'!$M$18:$M$19)</f>
        <v>0</v>
      </c>
      <c r="CJ32" s="129">
        <f>SUMIF('ЖД (пассажир.)'!$I$18:$I$19,$DK32,'ЖД (пассажир.)'!$N$18:$N$19)</f>
        <v>0</v>
      </c>
      <c r="CK32" s="129">
        <f>SUMIF('ЖД (пассажир.)'!$I$18:$I$19,$DK32,'ЖД (пассажир.)'!$O$18:$O$19)</f>
        <v>0</v>
      </c>
      <c r="CL32" s="183">
        <f>SUMIF('ЖД (пассажир.)'!$I$18:$I$19,$DK32,'ЖД (пассажир.)'!$P$18:$P$19)</f>
        <v>0</v>
      </c>
      <c r="CM32" s="220">
        <f>SUMIF('ЖД (услуги)'!$I$18:$I$19,$DK32,'ЖД (услуги)'!$J$18:$J$19)</f>
        <v>0</v>
      </c>
      <c r="CN32" s="129">
        <f>SUMIF('ЖД (услуги)'!$I$18:$I$19,$DK32,'ЖД (услуги)'!$K$18:$K$19)</f>
        <v>0</v>
      </c>
      <c r="CO32" s="129">
        <f>SUMIF('ЖД (услуги)'!$I$18:$I$19,$DK32,'ЖД (услуги)'!$L$18:$L$19)</f>
        <v>0</v>
      </c>
      <c r="CP32" s="129">
        <f>SUMIF('ЖД (услуги)'!$I$18:$I$19,$DK32,'ЖД (услуги)'!$M$18:$M$19)</f>
        <v>0</v>
      </c>
      <c r="CQ32" s="129">
        <f>SUMIF('ЖД (услуги)'!$I$18:$I$19,$DK32,'ЖД (услуги)'!$N$18:$N$19)</f>
        <v>0</v>
      </c>
      <c r="CR32" s="129">
        <f>SUMIF('ЖД (услуги)'!$I$18:$I$19,$DK32,'ЖД (услуги)'!$O$18:$O$19)</f>
        <v>0</v>
      </c>
      <c r="CS32" s="183">
        <f>SUMIF('ЖД (услуги)'!$I$18:$I$19,$DK32,'ЖД (услуги)'!$P$18:$P$19)</f>
        <v>0</v>
      </c>
      <c r="CT32" s="220">
        <f>SUMIF('Транспортировка газа'!$I$18:$I$19,$DK32,'Транспортировка газа'!$J$18:$J$19)</f>
        <v>0</v>
      </c>
      <c r="CU32" s="129">
        <f>SUMIF('Транспортировка газа'!$I$18:$I$19,$DK32,'Транспортировка газа'!$K$18:$K$19)</f>
        <v>0</v>
      </c>
      <c r="CV32" s="129">
        <f>SUMIF('Транспортировка газа'!$I$18:$I$19,$DK32,'Транспортировка газа'!$L$18:$L$19)</f>
        <v>0</v>
      </c>
      <c r="CW32" s="129">
        <f>SUMIF('Транспортировка газа'!$I$18:$I$19,$DK32,'Транспортировка газа'!$M$18:$M$19)</f>
        <v>0</v>
      </c>
      <c r="CX32" s="129">
        <f>SUMIF('Транспортировка газа'!$I$18:$I$19,$DK32,'Транспортировка газа'!$N$18:$N$19)</f>
        <v>0</v>
      </c>
      <c r="CY32" s="129">
        <f>SUMIF('Транспортировка газа'!$I$18:$I$19,$DK32,'Транспортировка газа'!$O$18:$O$19)</f>
        <v>0</v>
      </c>
      <c r="CZ32" s="183">
        <f>SUMIF('Транспортировка газа'!$I$18:$I$19,$DK32,'Транспортировка газа'!$P$18:$P$19)</f>
        <v>0</v>
      </c>
      <c r="DA32" s="220">
        <f>SUMIF('Реализация газа'!$I$18:$I$19,$DK32,'Реализация газа'!$J$18:$J$19)</f>
        <v>0</v>
      </c>
      <c r="DB32" s="129">
        <f>SUMIF('Реализация газа'!$I$18:$I$19,$DK32,'Реализация газа'!$K$18:$K$19)</f>
        <v>0</v>
      </c>
      <c r="DC32" s="129">
        <f>SUMIF('Реализация газа'!$I$18:$I$19,$DK32,'Реализация газа'!$L$18:$L$19)</f>
        <v>0</v>
      </c>
      <c r="DD32" s="129">
        <f>SUMIF('Реализация газа'!$I$18:$I$19,$DK32,'Реализация газа'!$M$18:$M$19)</f>
        <v>0</v>
      </c>
      <c r="DE32" s="129">
        <f>SUMIF('Реализация газа'!$I$18:$I$19,$DK32,'Реализация газа'!$N$18:$N$19)</f>
        <v>0</v>
      </c>
      <c r="DF32" s="129">
        <f>SUMIF('Реализация газа'!$I$18:$I$19,$DK32,'Реализация газа'!$O$18:$O$19)</f>
        <v>0</v>
      </c>
      <c r="DG32" s="183">
        <f>SUMIF('Реализация газа'!$I$18:$I$19,$DK32,'Реализация газа'!$P$18:$P$19)</f>
        <v>0</v>
      </c>
      <c r="DH32" s="234"/>
      <c r="DK32" s="132" t="s">
        <v>318</v>
      </c>
    </row>
    <row r="33" spans="1:112" ht="11.25" hidden="1">
      <c r="A33" s="141">
        <f>NOT($DK$34)*1</f>
        <v>1</v>
      </c>
      <c r="B33" s="141">
        <v>1</v>
      </c>
      <c r="D33" s="32"/>
      <c r="E33" s="178" t="str">
        <f>"1.4."&amp;ROW()-ROW($E$33)+1&amp;"."</f>
        <v>1.4.1.</v>
      </c>
      <c r="F33" s="185"/>
      <c r="G33" s="118">
        <f>SUM(H33:M33)</f>
        <v>0</v>
      </c>
      <c r="H33" s="118">
        <f t="shared" si="17"/>
        <v>0</v>
      </c>
      <c r="I33" s="118">
        <f t="shared" si="17"/>
        <v>0</v>
      </c>
      <c r="J33" s="118">
        <f t="shared" si="17"/>
        <v>0</v>
      </c>
      <c r="K33" s="118">
        <f t="shared" si="17"/>
        <v>0</v>
      </c>
      <c r="L33" s="118">
        <f t="shared" si="17"/>
        <v>0</v>
      </c>
      <c r="M33" s="202">
        <f t="shared" si="17"/>
        <v>0</v>
      </c>
      <c r="N33" s="221">
        <f>SUM(O33:T33)</f>
        <v>0</v>
      </c>
      <c r="O33" s="255"/>
      <c r="P33" s="255"/>
      <c r="Q33" s="255"/>
      <c r="R33" s="255"/>
      <c r="S33" s="255"/>
      <c r="T33" s="256"/>
      <c r="U33" s="221">
        <f>SUM(V33:AA33)</f>
        <v>0</v>
      </c>
      <c r="V33" s="281"/>
      <c r="W33" s="255"/>
      <c r="X33" s="255"/>
      <c r="Y33" s="255"/>
      <c r="Z33" s="255"/>
      <c r="AA33" s="256"/>
      <c r="AB33" s="221">
        <f>SUM(AC33:AH33)</f>
        <v>0</v>
      </c>
      <c r="AC33" s="281"/>
      <c r="AD33" s="255"/>
      <c r="AE33" s="255"/>
      <c r="AF33" s="255"/>
      <c r="AG33" s="255"/>
      <c r="AH33" s="256"/>
      <c r="AI33" s="221">
        <f>SUM(AJ33:AO33)</f>
        <v>0</v>
      </c>
      <c r="AJ33" s="281"/>
      <c r="AK33" s="255"/>
      <c r="AL33" s="255"/>
      <c r="AM33" s="255"/>
      <c r="AN33" s="255"/>
      <c r="AO33" s="256"/>
      <c r="AP33" s="221">
        <f>SUM(AQ33:AV33)</f>
        <v>0</v>
      </c>
      <c r="AQ33" s="255"/>
      <c r="AR33" s="255"/>
      <c r="AS33" s="255"/>
      <c r="AT33" s="255"/>
      <c r="AU33" s="255"/>
      <c r="AV33" s="256"/>
      <c r="AW33" s="221">
        <f>SUM(AX33:BC33)</f>
        <v>0</v>
      </c>
      <c r="AX33" s="281"/>
      <c r="AY33" s="255"/>
      <c r="AZ33" s="255"/>
      <c r="BA33" s="255"/>
      <c r="BB33" s="255"/>
      <c r="BC33" s="256"/>
      <c r="BD33" s="221">
        <f>SUM(BE33:BJ33)</f>
        <v>0</v>
      </c>
      <c r="BE33" s="281"/>
      <c r="BF33" s="255"/>
      <c r="BG33" s="255"/>
      <c r="BH33" s="255"/>
      <c r="BI33" s="255"/>
      <c r="BJ33" s="256"/>
      <c r="BK33" s="221">
        <f>SUM(BL33:BQ33)</f>
        <v>0</v>
      </c>
      <c r="BL33" s="255"/>
      <c r="BM33" s="255"/>
      <c r="BN33" s="255"/>
      <c r="BO33" s="255"/>
      <c r="BP33" s="255"/>
      <c r="BQ33" s="256"/>
      <c r="BR33" s="221">
        <f>SUM(BS33:BX33)</f>
        <v>0</v>
      </c>
      <c r="BS33" s="255"/>
      <c r="BT33" s="255"/>
      <c r="BU33" s="255"/>
      <c r="BV33" s="255"/>
      <c r="BW33" s="255"/>
      <c r="BX33" s="256"/>
      <c r="BY33" s="221">
        <f>SUM(BZ33:CE33)</f>
        <v>0</v>
      </c>
      <c r="BZ33" s="255"/>
      <c r="CA33" s="255"/>
      <c r="CB33" s="255"/>
      <c r="CC33" s="255"/>
      <c r="CD33" s="255"/>
      <c r="CE33" s="256"/>
      <c r="CF33" s="221">
        <f>SUM(CG33:CL33)</f>
        <v>0</v>
      </c>
      <c r="CG33" s="255"/>
      <c r="CH33" s="255"/>
      <c r="CI33" s="255"/>
      <c r="CJ33" s="255"/>
      <c r="CK33" s="255"/>
      <c r="CL33" s="256"/>
      <c r="CM33" s="221">
        <f>SUM(CN33:CS33)</f>
        <v>0</v>
      </c>
      <c r="CN33" s="255"/>
      <c r="CO33" s="255"/>
      <c r="CP33" s="255"/>
      <c r="CQ33" s="255"/>
      <c r="CR33" s="255"/>
      <c r="CS33" s="256"/>
      <c r="CT33" s="221">
        <f>SUM(CU33:CZ33)</f>
        <v>0</v>
      </c>
      <c r="CU33" s="255"/>
      <c r="CV33" s="255"/>
      <c r="CW33" s="255"/>
      <c r="CX33" s="255"/>
      <c r="CY33" s="255"/>
      <c r="CZ33" s="256"/>
      <c r="DA33" s="221">
        <f>SUM(DB33:DG33)</f>
        <v>0</v>
      </c>
      <c r="DB33" s="255"/>
      <c r="DC33" s="255"/>
      <c r="DD33" s="255"/>
      <c r="DE33" s="255"/>
      <c r="DF33" s="255"/>
      <c r="DG33" s="256"/>
      <c r="DH33" s="234"/>
    </row>
    <row r="34" spans="2:115" ht="11.25">
      <c r="B34" s="141">
        <v>1</v>
      </c>
      <c r="D34" s="32"/>
      <c r="E34" s="105"/>
      <c r="F34" s="184" t="s">
        <v>406</v>
      </c>
      <c r="G34" s="176"/>
      <c r="H34" s="176"/>
      <c r="I34" s="176"/>
      <c r="J34" s="176"/>
      <c r="K34" s="176"/>
      <c r="L34" s="176"/>
      <c r="M34" s="176"/>
      <c r="N34" s="222"/>
      <c r="O34" s="176"/>
      <c r="P34" s="176"/>
      <c r="Q34" s="176"/>
      <c r="R34" s="176"/>
      <c r="S34" s="176"/>
      <c r="T34" s="177"/>
      <c r="U34" s="222"/>
      <c r="V34" s="176"/>
      <c r="W34" s="176"/>
      <c r="X34" s="176"/>
      <c r="Y34" s="176"/>
      <c r="Z34" s="176"/>
      <c r="AA34" s="177"/>
      <c r="AB34" s="222"/>
      <c r="AC34" s="176"/>
      <c r="AD34" s="176"/>
      <c r="AE34" s="176"/>
      <c r="AF34" s="176"/>
      <c r="AG34" s="176"/>
      <c r="AH34" s="177"/>
      <c r="AI34" s="222"/>
      <c r="AJ34" s="176"/>
      <c r="AK34" s="176"/>
      <c r="AL34" s="176"/>
      <c r="AM34" s="176"/>
      <c r="AN34" s="176"/>
      <c r="AO34" s="177"/>
      <c r="AP34" s="222"/>
      <c r="AQ34" s="176"/>
      <c r="AR34" s="176"/>
      <c r="AS34" s="176"/>
      <c r="AT34" s="176"/>
      <c r="AU34" s="176"/>
      <c r="AV34" s="177"/>
      <c r="AW34" s="222"/>
      <c r="AX34" s="176"/>
      <c r="AY34" s="176"/>
      <c r="AZ34" s="176"/>
      <c r="BA34" s="176"/>
      <c r="BB34" s="176"/>
      <c r="BC34" s="177"/>
      <c r="BD34" s="222"/>
      <c r="BE34" s="176"/>
      <c r="BF34" s="176"/>
      <c r="BG34" s="176"/>
      <c r="BH34" s="176"/>
      <c r="BI34" s="176"/>
      <c r="BJ34" s="177"/>
      <c r="BK34" s="222"/>
      <c r="BL34" s="176"/>
      <c r="BM34" s="176"/>
      <c r="BN34" s="176"/>
      <c r="BO34" s="176"/>
      <c r="BP34" s="176"/>
      <c r="BQ34" s="177"/>
      <c r="BR34" s="222"/>
      <c r="BS34" s="176"/>
      <c r="BT34" s="176"/>
      <c r="BU34" s="176"/>
      <c r="BV34" s="176"/>
      <c r="BW34" s="176"/>
      <c r="BX34" s="177"/>
      <c r="BY34" s="222"/>
      <c r="BZ34" s="176"/>
      <c r="CA34" s="176"/>
      <c r="CB34" s="176"/>
      <c r="CC34" s="176"/>
      <c r="CD34" s="176"/>
      <c r="CE34" s="177"/>
      <c r="CF34" s="222"/>
      <c r="CG34" s="176"/>
      <c r="CH34" s="176"/>
      <c r="CI34" s="176"/>
      <c r="CJ34" s="176"/>
      <c r="CK34" s="176"/>
      <c r="CL34" s="177"/>
      <c r="CM34" s="222"/>
      <c r="CN34" s="176"/>
      <c r="CO34" s="176"/>
      <c r="CP34" s="176"/>
      <c r="CQ34" s="176"/>
      <c r="CR34" s="176"/>
      <c r="CS34" s="177"/>
      <c r="CT34" s="222"/>
      <c r="CU34" s="176"/>
      <c r="CV34" s="176"/>
      <c r="CW34" s="176"/>
      <c r="CX34" s="176"/>
      <c r="CY34" s="176"/>
      <c r="CZ34" s="177"/>
      <c r="DA34" s="222"/>
      <c r="DB34" s="176"/>
      <c r="DC34" s="176"/>
      <c r="DD34" s="176"/>
      <c r="DE34" s="176"/>
      <c r="DF34" s="176"/>
      <c r="DG34" s="177"/>
      <c r="DH34" s="234"/>
      <c r="DK34" s="132">
        <v>0</v>
      </c>
    </row>
    <row r="35" spans="4:112" ht="11.25">
      <c r="D35" s="32"/>
      <c r="E35" s="168" t="s">
        <v>402</v>
      </c>
      <c r="F35" s="166" t="s">
        <v>399</v>
      </c>
      <c r="G35" s="217" t="e">
        <f aca="true" t="shared" si="18" ref="G35:T35">SUM(G36:G38)</f>
        <v>#REF!</v>
      </c>
      <c r="H35" s="217" t="e">
        <f t="shared" si="18"/>
        <v>#REF!</v>
      </c>
      <c r="I35" s="217" t="e">
        <f t="shared" si="18"/>
        <v>#REF!</v>
      </c>
      <c r="J35" s="217" t="e">
        <f t="shared" si="18"/>
        <v>#REF!</v>
      </c>
      <c r="K35" s="217" t="e">
        <f t="shared" si="18"/>
        <v>#REF!</v>
      </c>
      <c r="L35" s="217" t="e">
        <f t="shared" si="18"/>
        <v>#REF!</v>
      </c>
      <c r="M35" s="218" t="e">
        <f t="shared" si="18"/>
        <v>#REF!</v>
      </c>
      <c r="N35" s="220">
        <f t="shared" si="18"/>
        <v>0</v>
      </c>
      <c r="O35" s="217">
        <f t="shared" si="18"/>
        <v>0</v>
      </c>
      <c r="P35" s="217">
        <f t="shared" si="18"/>
        <v>0</v>
      </c>
      <c r="Q35" s="217">
        <f t="shared" si="18"/>
        <v>0</v>
      </c>
      <c r="R35" s="217">
        <f t="shared" si="18"/>
        <v>0</v>
      </c>
      <c r="S35" s="217">
        <f t="shared" si="18"/>
        <v>0</v>
      </c>
      <c r="T35" s="223">
        <f t="shared" si="18"/>
        <v>0</v>
      </c>
      <c r="U35" s="220">
        <f aca="true" t="shared" si="19" ref="U35:AA35">SUM(U36:U38)</f>
        <v>0</v>
      </c>
      <c r="V35" s="217">
        <f t="shared" si="19"/>
        <v>0</v>
      </c>
      <c r="W35" s="217">
        <f t="shared" si="19"/>
        <v>0</v>
      </c>
      <c r="X35" s="217">
        <f t="shared" si="19"/>
        <v>0</v>
      </c>
      <c r="Y35" s="217">
        <f t="shared" si="19"/>
        <v>0</v>
      </c>
      <c r="Z35" s="217">
        <f t="shared" si="19"/>
        <v>0</v>
      </c>
      <c r="AA35" s="223">
        <f t="shared" si="19"/>
        <v>0</v>
      </c>
      <c r="AB35" s="220" t="e">
        <f aca="true" t="shared" si="20" ref="AB35:CM35">SUM(AB36:AB38)</f>
        <v>#REF!</v>
      </c>
      <c r="AC35" s="217" t="e">
        <f t="shared" si="20"/>
        <v>#REF!</v>
      </c>
      <c r="AD35" s="217" t="e">
        <f t="shared" si="20"/>
        <v>#REF!</v>
      </c>
      <c r="AE35" s="217" t="e">
        <f t="shared" si="20"/>
        <v>#REF!</v>
      </c>
      <c r="AF35" s="217" t="e">
        <f t="shared" si="20"/>
        <v>#REF!</v>
      </c>
      <c r="AG35" s="217" t="e">
        <f t="shared" si="20"/>
        <v>#REF!</v>
      </c>
      <c r="AH35" s="223" t="e">
        <f t="shared" si="20"/>
        <v>#REF!</v>
      </c>
      <c r="AI35" s="220" t="e">
        <f t="shared" si="20"/>
        <v>#REF!</v>
      </c>
      <c r="AJ35" s="217" t="e">
        <f t="shared" si="20"/>
        <v>#REF!</v>
      </c>
      <c r="AK35" s="217" t="e">
        <f t="shared" si="20"/>
        <v>#REF!</v>
      </c>
      <c r="AL35" s="217" t="e">
        <f t="shared" si="20"/>
        <v>#REF!</v>
      </c>
      <c r="AM35" s="217" t="e">
        <f t="shared" si="20"/>
        <v>#REF!</v>
      </c>
      <c r="AN35" s="217" t="e">
        <f t="shared" si="20"/>
        <v>#REF!</v>
      </c>
      <c r="AO35" s="223" t="e">
        <f t="shared" si="20"/>
        <v>#REF!</v>
      </c>
      <c r="AP35" s="220">
        <f t="shared" si="20"/>
        <v>0</v>
      </c>
      <c r="AQ35" s="217">
        <f t="shared" si="20"/>
        <v>0</v>
      </c>
      <c r="AR35" s="217">
        <f t="shared" si="20"/>
        <v>0</v>
      </c>
      <c r="AS35" s="217">
        <f t="shared" si="20"/>
        <v>0</v>
      </c>
      <c r="AT35" s="217">
        <f t="shared" si="20"/>
        <v>0</v>
      </c>
      <c r="AU35" s="217">
        <f t="shared" si="20"/>
        <v>0</v>
      </c>
      <c r="AV35" s="223">
        <f t="shared" si="20"/>
        <v>0</v>
      </c>
      <c r="AW35" s="220" t="e">
        <f t="shared" si="20"/>
        <v>#REF!</v>
      </c>
      <c r="AX35" s="217" t="e">
        <f t="shared" si="20"/>
        <v>#REF!</v>
      </c>
      <c r="AY35" s="217" t="e">
        <f t="shared" si="20"/>
        <v>#REF!</v>
      </c>
      <c r="AZ35" s="217" t="e">
        <f t="shared" si="20"/>
        <v>#REF!</v>
      </c>
      <c r="BA35" s="217" t="e">
        <f t="shared" si="20"/>
        <v>#REF!</v>
      </c>
      <c r="BB35" s="217" t="e">
        <f t="shared" si="20"/>
        <v>#REF!</v>
      </c>
      <c r="BC35" s="223" t="e">
        <f t="shared" si="20"/>
        <v>#REF!</v>
      </c>
      <c r="BD35" s="220" t="e">
        <f t="shared" si="20"/>
        <v>#REF!</v>
      </c>
      <c r="BE35" s="217" t="e">
        <f t="shared" si="20"/>
        <v>#REF!</v>
      </c>
      <c r="BF35" s="217" t="e">
        <f t="shared" si="20"/>
        <v>#REF!</v>
      </c>
      <c r="BG35" s="217" t="e">
        <f t="shared" si="20"/>
        <v>#REF!</v>
      </c>
      <c r="BH35" s="217" t="e">
        <f t="shared" si="20"/>
        <v>#REF!</v>
      </c>
      <c r="BI35" s="217" t="e">
        <f t="shared" si="20"/>
        <v>#REF!</v>
      </c>
      <c r="BJ35" s="223" t="e">
        <f t="shared" si="20"/>
        <v>#REF!</v>
      </c>
      <c r="BK35" s="220">
        <f t="shared" si="20"/>
        <v>0</v>
      </c>
      <c r="BL35" s="217">
        <f t="shared" si="20"/>
        <v>0</v>
      </c>
      <c r="BM35" s="217">
        <f t="shared" si="20"/>
        <v>0</v>
      </c>
      <c r="BN35" s="217">
        <f t="shared" si="20"/>
        <v>0</v>
      </c>
      <c r="BO35" s="217">
        <f t="shared" si="20"/>
        <v>0</v>
      </c>
      <c r="BP35" s="217">
        <f t="shared" si="20"/>
        <v>0</v>
      </c>
      <c r="BQ35" s="223">
        <f t="shared" si="20"/>
        <v>0</v>
      </c>
      <c r="BR35" s="220">
        <f t="shared" si="20"/>
        <v>0</v>
      </c>
      <c r="BS35" s="217">
        <f t="shared" si="20"/>
        <v>0</v>
      </c>
      <c r="BT35" s="217">
        <f t="shared" si="20"/>
        <v>0</v>
      </c>
      <c r="BU35" s="217">
        <f t="shared" si="20"/>
        <v>0</v>
      </c>
      <c r="BV35" s="217">
        <f t="shared" si="20"/>
        <v>0</v>
      </c>
      <c r="BW35" s="217">
        <f t="shared" si="20"/>
        <v>0</v>
      </c>
      <c r="BX35" s="223">
        <f t="shared" si="20"/>
        <v>0</v>
      </c>
      <c r="BY35" s="220">
        <f t="shared" si="20"/>
        <v>0</v>
      </c>
      <c r="BZ35" s="217">
        <f t="shared" si="20"/>
        <v>0</v>
      </c>
      <c r="CA35" s="217">
        <f t="shared" si="20"/>
        <v>0</v>
      </c>
      <c r="CB35" s="217">
        <f t="shared" si="20"/>
        <v>0</v>
      </c>
      <c r="CC35" s="217">
        <f t="shared" si="20"/>
        <v>0</v>
      </c>
      <c r="CD35" s="217">
        <f t="shared" si="20"/>
        <v>0</v>
      </c>
      <c r="CE35" s="223">
        <f t="shared" si="20"/>
        <v>0</v>
      </c>
      <c r="CF35" s="220">
        <f t="shared" si="20"/>
        <v>0</v>
      </c>
      <c r="CG35" s="217">
        <f t="shared" si="20"/>
        <v>0</v>
      </c>
      <c r="CH35" s="217">
        <f t="shared" si="20"/>
        <v>0</v>
      </c>
      <c r="CI35" s="217">
        <f t="shared" si="20"/>
        <v>0</v>
      </c>
      <c r="CJ35" s="217">
        <f t="shared" si="20"/>
        <v>0</v>
      </c>
      <c r="CK35" s="217">
        <f t="shared" si="20"/>
        <v>0</v>
      </c>
      <c r="CL35" s="223">
        <f t="shared" si="20"/>
        <v>0</v>
      </c>
      <c r="CM35" s="220">
        <f t="shared" si="20"/>
        <v>0</v>
      </c>
      <c r="CN35" s="217">
        <f aca="true" t="shared" si="21" ref="CN35:DG35">SUM(CN36:CN38)</f>
        <v>0</v>
      </c>
      <c r="CO35" s="217">
        <f t="shared" si="21"/>
        <v>0</v>
      </c>
      <c r="CP35" s="217">
        <f t="shared" si="21"/>
        <v>0</v>
      </c>
      <c r="CQ35" s="217">
        <f t="shared" si="21"/>
        <v>0</v>
      </c>
      <c r="CR35" s="217">
        <f t="shared" si="21"/>
        <v>0</v>
      </c>
      <c r="CS35" s="223">
        <f t="shared" si="21"/>
        <v>0</v>
      </c>
      <c r="CT35" s="220">
        <f t="shared" si="21"/>
        <v>0</v>
      </c>
      <c r="CU35" s="217">
        <f t="shared" si="21"/>
        <v>0</v>
      </c>
      <c r="CV35" s="217">
        <f t="shared" si="21"/>
        <v>0</v>
      </c>
      <c r="CW35" s="217">
        <f t="shared" si="21"/>
        <v>0</v>
      </c>
      <c r="CX35" s="217">
        <f t="shared" si="21"/>
        <v>0</v>
      </c>
      <c r="CY35" s="217">
        <f t="shared" si="21"/>
        <v>0</v>
      </c>
      <c r="CZ35" s="223">
        <f t="shared" si="21"/>
        <v>0</v>
      </c>
      <c r="DA35" s="220">
        <f t="shared" si="21"/>
        <v>0</v>
      </c>
      <c r="DB35" s="217">
        <f t="shared" si="21"/>
        <v>0</v>
      </c>
      <c r="DC35" s="217">
        <f t="shared" si="21"/>
        <v>0</v>
      </c>
      <c r="DD35" s="217">
        <f t="shared" si="21"/>
        <v>0</v>
      </c>
      <c r="DE35" s="217">
        <f t="shared" si="21"/>
        <v>0</v>
      </c>
      <c r="DF35" s="217">
        <f t="shared" si="21"/>
        <v>0</v>
      </c>
      <c r="DG35" s="223">
        <f t="shared" si="21"/>
        <v>0</v>
      </c>
      <c r="DH35" s="234"/>
    </row>
    <row r="36" spans="4:115" ht="11.25">
      <c r="D36" s="32"/>
      <c r="E36" s="169" t="s">
        <v>403</v>
      </c>
      <c r="F36" s="167" t="s">
        <v>319</v>
      </c>
      <c r="G36" s="118" t="e">
        <f>SUM(H36:M36)</f>
        <v>#REF!</v>
      </c>
      <c r="H36" s="118" t="e">
        <f aca="true" t="shared" si="22" ref="H36:M39">O36+V36+AC36+AJ36+AQ36+AX36+BE36+BL36+BS36+BZ36+CG36+CN36+CU36+DB36</f>
        <v>#REF!</v>
      </c>
      <c r="I36" s="118" t="e">
        <f t="shared" si="22"/>
        <v>#REF!</v>
      </c>
      <c r="J36" s="118" t="e">
        <f t="shared" si="22"/>
        <v>#REF!</v>
      </c>
      <c r="K36" s="118" t="e">
        <f t="shared" si="22"/>
        <v>#REF!</v>
      </c>
      <c r="L36" s="118" t="e">
        <f t="shared" si="22"/>
        <v>#REF!</v>
      </c>
      <c r="M36" s="202" t="e">
        <f t="shared" si="22"/>
        <v>#REF!</v>
      </c>
      <c r="N36" s="221">
        <f>SUMIF('Сбыт ЭЭ'!$I$18:$I$19,$DK36,'Сбыт ЭЭ'!$J$18:$J$19)</f>
        <v>0</v>
      </c>
      <c r="O36" s="118">
        <f>SUMIF('Сбыт ЭЭ'!$I$18:$I$19,$DK36,'Сбыт ЭЭ'!$K$18:$K$19)</f>
        <v>0</v>
      </c>
      <c r="P36" s="118">
        <f>SUMIF('Сбыт ЭЭ'!$I$18:$I$19,$DK36,'Сбыт ЭЭ'!$L$18:$L$19)</f>
        <v>0</v>
      </c>
      <c r="Q36" s="118">
        <f>SUMIF('Сбыт ЭЭ'!$I$18:$I$19,$DK36,'Сбыт ЭЭ'!$M$18:$M$19)</f>
        <v>0</v>
      </c>
      <c r="R36" s="118">
        <f>SUMIF('Сбыт ЭЭ'!$I$18:$I$19,$DK36,'Сбыт ЭЭ'!$N$18:$N$19)</f>
        <v>0</v>
      </c>
      <c r="S36" s="118">
        <f>SUMIF('Сбыт ЭЭ'!$I$18:$I$19,$DK36,'Сбыт ЭЭ'!$O$18:$O$19)</f>
        <v>0</v>
      </c>
      <c r="T36" s="186">
        <f>SUMIF('Сбыт ЭЭ'!$I$18:$I$19,$DK36,'Сбыт ЭЭ'!$P$18:$P$19)</f>
        <v>0</v>
      </c>
      <c r="U36" s="221">
        <f>SUMIF('Передача ЭЭ'!$I$18:$I$24,$DK36,'Передача ЭЭ'!$J$18:$J$24)</f>
        <v>0</v>
      </c>
      <c r="V36" s="118">
        <f>SUMIF('Передача ЭЭ'!$I$18:$I$24,$DK36,'Передача ЭЭ'!$K$18:$K$24)</f>
        <v>0</v>
      </c>
      <c r="W36" s="118">
        <f>SUMIF('Передача ЭЭ'!$I$18:$I$24,$DK36,'Передача ЭЭ'!$L$18:$L$24)</f>
        <v>0</v>
      </c>
      <c r="X36" s="118">
        <f>SUMIF('Передача ЭЭ'!$I$18:$I$24,$DK36,'Передача ЭЭ'!$M$18:$M$24)</f>
        <v>0</v>
      </c>
      <c r="Y36" s="118">
        <f>SUMIF('Передача ЭЭ'!$I$18:$I$24,$DK36,'Передача ЭЭ'!$N$18:$N$24)</f>
        <v>0</v>
      </c>
      <c r="Z36" s="118">
        <f>SUMIF('Передача ЭЭ'!$I$18:$I$24,$DK36,'Передача ЭЭ'!$O$18:$O$24)</f>
        <v>0</v>
      </c>
      <c r="AA36" s="186">
        <f>SUMIF('Передача ЭЭ'!$I$18:$I$24,$DK36,'Передача ЭЭ'!$P$18:$P$24)</f>
        <v>0</v>
      </c>
      <c r="AB36" s="221" t="e">
        <f>SUMIF(#REF!,$DK36,#REF!)</f>
        <v>#REF!</v>
      </c>
      <c r="AC36" s="118" t="e">
        <f>SUMIF(#REF!,$DK36,#REF!)</f>
        <v>#REF!</v>
      </c>
      <c r="AD36" s="118" t="e">
        <f>SUMIF(#REF!,$DK36,#REF!)</f>
        <v>#REF!</v>
      </c>
      <c r="AE36" s="118" t="e">
        <f>SUMIF(#REF!,$DK36,#REF!)</f>
        <v>#REF!</v>
      </c>
      <c r="AF36" s="118" t="e">
        <f>SUMIF(#REF!,$DK36,#REF!)</f>
        <v>#REF!</v>
      </c>
      <c r="AG36" s="118" t="e">
        <f>SUMIF(#REF!,$DK36,#REF!)</f>
        <v>#REF!</v>
      </c>
      <c r="AH36" s="186" t="e">
        <f>SUMIF(#REF!,$DK36,#REF!)</f>
        <v>#REF!</v>
      </c>
      <c r="AI36" s="221" t="e">
        <f>SUMIF(#REF!,$DK36,#REF!)</f>
        <v>#REF!</v>
      </c>
      <c r="AJ36" s="118" t="e">
        <f>SUMIF(#REF!,$DK36,#REF!)</f>
        <v>#REF!</v>
      </c>
      <c r="AK36" s="118" t="e">
        <f>SUMIF(#REF!,$DK36,#REF!)</f>
        <v>#REF!</v>
      </c>
      <c r="AL36" s="118" t="e">
        <f>SUMIF(#REF!,$DK36,#REF!)</f>
        <v>#REF!</v>
      </c>
      <c r="AM36" s="118" t="e">
        <f>SUMIF(#REF!,$DK36,#REF!)</f>
        <v>#REF!</v>
      </c>
      <c r="AN36" s="118" t="e">
        <f>SUMIF(#REF!,$DK36,#REF!)</f>
        <v>#REF!</v>
      </c>
      <c r="AO36" s="186" t="e">
        <f>SUMIF(#REF!,$DK36,#REF!)</f>
        <v>#REF!</v>
      </c>
      <c r="AP36" s="221">
        <f>SUMIF('Производство ТЭ (комб)'!$I$18:$I$19,$DK36,'Производство ТЭ (комб)'!$J$18:$J$19)</f>
        <v>0</v>
      </c>
      <c r="AQ36" s="118">
        <f>SUMIF('Производство ТЭ (комб)'!$I$18:$I$19,$DK36,'Производство ТЭ (комб)'!$K$18:$K$19)</f>
        <v>0</v>
      </c>
      <c r="AR36" s="118">
        <f>SUMIF('Производство ТЭ (комб)'!$I$18:$I$19,$DK36,'Производство ТЭ (комб)'!$L$18:$L$19)</f>
        <v>0</v>
      </c>
      <c r="AS36" s="118">
        <f>SUMIF('Производство ТЭ (комб)'!$I$18:$I$19,$DK36,'Производство ТЭ (комб)'!$M$18:$M$19)</f>
        <v>0</v>
      </c>
      <c r="AT36" s="118">
        <f>SUMIF('Производство ТЭ (комб)'!$I$18:$I$19,$DK36,'Производство ТЭ (комб)'!$N$18:$N$19)</f>
        <v>0</v>
      </c>
      <c r="AU36" s="118">
        <f>SUMIF('Производство ТЭ (комб)'!$I$18:$I$19,$DK36,'Производство ТЭ (комб)'!$O$18:$O$19)</f>
        <v>0</v>
      </c>
      <c r="AV36" s="186">
        <f>SUMIF('Производство ТЭ (комб)'!$I$18:$I$19,$DK36,'Производство ТЭ (комб)'!$P$18:$P$19)</f>
        <v>0</v>
      </c>
      <c r="AW36" s="221" t="e">
        <f>SUMIF(#REF!,$DK36,#REF!)</f>
        <v>#REF!</v>
      </c>
      <c r="AX36" s="118" t="e">
        <f>SUMIF(#REF!,$DK36,#REF!)</f>
        <v>#REF!</v>
      </c>
      <c r="AY36" s="118" t="e">
        <f>SUMIF(#REF!,$DK36,#REF!)</f>
        <v>#REF!</v>
      </c>
      <c r="AZ36" s="118" t="e">
        <f>SUMIF(#REF!,$DK36,#REF!)</f>
        <v>#REF!</v>
      </c>
      <c r="BA36" s="118" t="e">
        <f>SUMIF(#REF!,$DK36,#REF!)</f>
        <v>#REF!</v>
      </c>
      <c r="BB36" s="118" t="e">
        <f>SUMIF(#REF!,$DK36,#REF!)</f>
        <v>#REF!</v>
      </c>
      <c r="BC36" s="186" t="e">
        <f>SUMIF(#REF!,$DK36,#REF!)</f>
        <v>#REF!</v>
      </c>
      <c r="BD36" s="221" t="e">
        <f>SUMIF(#REF!,$DK36,#REF!)</f>
        <v>#REF!</v>
      </c>
      <c r="BE36" s="118" t="e">
        <f>SUMIF(#REF!,$DK36,#REF!)</f>
        <v>#REF!</v>
      </c>
      <c r="BF36" s="118" t="e">
        <f>SUMIF(#REF!,$DK36,#REF!)</f>
        <v>#REF!</v>
      </c>
      <c r="BG36" s="118" t="e">
        <f>SUMIF(#REF!,$DK36,#REF!)</f>
        <v>#REF!</v>
      </c>
      <c r="BH36" s="118" t="e">
        <f>SUMIF(#REF!,$DK36,#REF!)</f>
        <v>#REF!</v>
      </c>
      <c r="BI36" s="118" t="e">
        <f>SUMIF(#REF!,$DK36,#REF!)</f>
        <v>#REF!</v>
      </c>
      <c r="BJ36" s="186" t="e">
        <f>SUMIF(#REF!,$DK36,#REF!)</f>
        <v>#REF!</v>
      </c>
      <c r="BK36" s="221">
        <f>SUMIF('Очистка сточных вод'!$I$18:$I$19,$DK36,'Очистка сточных вод'!$J$18:$J$19)</f>
        <v>0</v>
      </c>
      <c r="BL36" s="118">
        <f>SUMIF('Очистка сточных вод'!$I$18:$I$19,$DK36,'Очистка сточных вод'!$K$18:$K$19)</f>
        <v>0</v>
      </c>
      <c r="BM36" s="118">
        <f>SUMIF('Очистка сточных вод'!$I$18:$I$19,$DK36,'Очистка сточных вод'!$L$18:$L$19)</f>
        <v>0</v>
      </c>
      <c r="BN36" s="118">
        <f>SUMIF('Очистка сточных вод'!$I$18:$I$19,$DK36,'Очистка сточных вод'!$M$18:$M$19)</f>
        <v>0</v>
      </c>
      <c r="BO36" s="118">
        <f>SUMIF('Очистка сточных вод'!$I$18:$I$19,$DK36,'Очистка сточных вод'!$N$18:$N$19)</f>
        <v>0</v>
      </c>
      <c r="BP36" s="118">
        <f>SUMIF('Очистка сточных вод'!$I$18:$I$19,$DK36,'Очистка сточных вод'!$O$18:$O$19)</f>
        <v>0</v>
      </c>
      <c r="BQ36" s="186">
        <f>SUMIF('Очистка сточных вод'!$I$18:$I$19,$DK36,'Очистка сточных вод'!$P$18:$P$19)</f>
        <v>0</v>
      </c>
      <c r="BR36" s="221">
        <f>SUMIF('Утилизация ТБО'!$I$18:$I$19,$DK36,'Утилизация ТБО'!$J$18:$J$19)</f>
        <v>0</v>
      </c>
      <c r="BS36" s="118">
        <f>SUMIF('Утилизация ТБО'!$I$18:$I$19,$DK36,'Утилизация ТБО'!$K$18:$K$19)</f>
        <v>0</v>
      </c>
      <c r="BT36" s="118">
        <f>SUMIF('Утилизация ТБО'!$I$18:$I$19,$DK36,'Утилизация ТБО'!$L$18:$L$19)</f>
        <v>0</v>
      </c>
      <c r="BU36" s="118">
        <f>SUMIF('Утилизация ТБО'!$I$18:$I$19,$DK36,'Утилизация ТБО'!$M$18:$M$19)</f>
        <v>0</v>
      </c>
      <c r="BV36" s="118">
        <f>SUMIF('Утилизация ТБО'!$I$18:$I$19,$DK36,'Утилизация ТБО'!$N$18:$N$19)</f>
        <v>0</v>
      </c>
      <c r="BW36" s="118">
        <f>SUMIF('Утилизация ТБО'!$I$18:$I$19,$DK36,'Утилизация ТБО'!$O$18:$O$19)</f>
        <v>0</v>
      </c>
      <c r="BX36" s="186">
        <f>SUMIF('Утилизация ТБО'!$I$18:$I$19,$DK36,'Утилизация ТБО'!$P$18:$P$19)</f>
        <v>0</v>
      </c>
      <c r="BY36" s="221">
        <f>SUMIF('Захоронение ТБО'!$I$18:$I$19,$DK36,'Захоронение ТБО'!$J$18:$J$19)</f>
        <v>0</v>
      </c>
      <c r="BZ36" s="118">
        <f>SUMIF('Захоронение ТБО'!$I$18:$I$19,$DK36,'Захоронение ТБО'!$K$18:$K$19)</f>
        <v>0</v>
      </c>
      <c r="CA36" s="118">
        <f>SUMIF('Захоронение ТБО'!$I$18:$I$19,$DK36,'Захоронение ТБО'!$L$18:$L$19)</f>
        <v>0</v>
      </c>
      <c r="CB36" s="118">
        <f>SUMIF('Захоронение ТБО'!$I$18:$I$19,$DK36,'Захоронение ТБО'!$M$18:$M$19)</f>
        <v>0</v>
      </c>
      <c r="CC36" s="118">
        <f>SUMIF('Захоронение ТБО'!$I$18:$I$19,$DK36,'Захоронение ТБО'!$N$18:$N$19)</f>
        <v>0</v>
      </c>
      <c r="CD36" s="118">
        <f>SUMIF('Захоронение ТБО'!$I$18:$I$19,$DK36,'Захоронение ТБО'!$O$18:$O$19)</f>
        <v>0</v>
      </c>
      <c r="CE36" s="186">
        <f>SUMIF('Захоронение ТБО'!$I$18:$I$19,$DK36,'Захоронение ТБО'!$P$18:$P$19)</f>
        <v>0</v>
      </c>
      <c r="CF36" s="221">
        <f>SUMIF('ЖД (пассажир.)'!$I$18:$I$19,$DK36,'ЖД (пассажир.)'!$J$18:$J$19)</f>
        <v>0</v>
      </c>
      <c r="CG36" s="118">
        <f>SUMIF('ЖД (пассажир.)'!$I$18:$I$19,$DK36,'ЖД (пассажир.)'!$K$18:$K$19)</f>
        <v>0</v>
      </c>
      <c r="CH36" s="118">
        <f>SUMIF('ЖД (пассажир.)'!$I$18:$I$19,$DK36,'ЖД (пассажир.)'!$L$18:$L$19)</f>
        <v>0</v>
      </c>
      <c r="CI36" s="118">
        <f>SUMIF('ЖД (пассажир.)'!$I$18:$I$19,$DK36,'ЖД (пассажир.)'!$M$18:$M$19)</f>
        <v>0</v>
      </c>
      <c r="CJ36" s="118">
        <f>SUMIF('ЖД (пассажир.)'!$I$18:$I$19,$DK36,'ЖД (пассажир.)'!$N$18:$N$19)</f>
        <v>0</v>
      </c>
      <c r="CK36" s="118">
        <f>SUMIF('ЖД (пассажир.)'!$I$18:$I$19,$DK36,'ЖД (пассажир.)'!$O$18:$O$19)</f>
        <v>0</v>
      </c>
      <c r="CL36" s="186">
        <f>SUMIF('ЖД (пассажир.)'!$I$18:$I$19,$DK36,'ЖД (пассажир.)'!$P$18:$P$19)</f>
        <v>0</v>
      </c>
      <c r="CM36" s="221">
        <f>SUMIF('ЖД (услуги)'!$I$18:$I$19,$DK36,'ЖД (услуги)'!$J$18:$J$19)</f>
        <v>0</v>
      </c>
      <c r="CN36" s="118">
        <f>SUMIF('ЖД (услуги)'!$I$18:$I$19,$DK36,'ЖД (услуги)'!$K$18:$K$19)</f>
        <v>0</v>
      </c>
      <c r="CO36" s="118">
        <f>SUMIF('ЖД (услуги)'!$I$18:$I$19,$DK36,'ЖД (услуги)'!$L$18:$L$19)</f>
        <v>0</v>
      </c>
      <c r="CP36" s="118">
        <f>SUMIF('ЖД (услуги)'!$I$18:$I$19,$DK36,'ЖД (услуги)'!$M$18:$M$19)</f>
        <v>0</v>
      </c>
      <c r="CQ36" s="118">
        <f>SUMIF('ЖД (услуги)'!$I$18:$I$19,$DK36,'ЖД (услуги)'!$N$18:$N$19)</f>
        <v>0</v>
      </c>
      <c r="CR36" s="118">
        <f>SUMIF('ЖД (услуги)'!$I$18:$I$19,$DK36,'ЖД (услуги)'!$O$18:$O$19)</f>
        <v>0</v>
      </c>
      <c r="CS36" s="186">
        <f>SUMIF('ЖД (услуги)'!$I$18:$I$19,$DK36,'ЖД (услуги)'!$P$18:$P$19)</f>
        <v>0</v>
      </c>
      <c r="CT36" s="221">
        <f>SUMIF('Транспортировка газа'!$I$18:$I$19,$DK36,'Транспортировка газа'!$J$18:$J$19)</f>
        <v>0</v>
      </c>
      <c r="CU36" s="118">
        <f>SUMIF('Транспортировка газа'!$I$18:$I$19,$DK36,'Транспортировка газа'!$K$18:$K$19)</f>
        <v>0</v>
      </c>
      <c r="CV36" s="118">
        <f>SUMIF('Транспортировка газа'!$I$18:$I$19,$DK36,'Транспортировка газа'!$L$18:$L$19)</f>
        <v>0</v>
      </c>
      <c r="CW36" s="118">
        <f>SUMIF('Транспортировка газа'!$I$18:$I$19,$DK36,'Транспортировка газа'!$M$18:$M$19)</f>
        <v>0</v>
      </c>
      <c r="CX36" s="118">
        <f>SUMIF('Транспортировка газа'!$I$18:$I$19,$DK36,'Транспортировка газа'!$N$18:$N$19)</f>
        <v>0</v>
      </c>
      <c r="CY36" s="118">
        <f>SUMIF('Транспортировка газа'!$I$18:$I$19,$DK36,'Транспортировка газа'!$O$18:$O$19)</f>
        <v>0</v>
      </c>
      <c r="CZ36" s="186">
        <f>SUMIF('Транспортировка газа'!$I$18:$I$19,$DK36,'Транспортировка газа'!$P$18:$P$19)</f>
        <v>0</v>
      </c>
      <c r="DA36" s="221">
        <f>SUMIF('Реализация газа'!$I$18:$I$19,$DK36,'Реализация газа'!$J$18:$J$19)</f>
        <v>0</v>
      </c>
      <c r="DB36" s="118">
        <f>SUMIF('Реализация газа'!$I$18:$I$19,$DK36,'Реализация газа'!$K$18:$K$19)</f>
        <v>0</v>
      </c>
      <c r="DC36" s="118">
        <f>SUMIF('Реализация газа'!$I$18:$I$19,$DK36,'Реализация газа'!$L$18:$L$19)</f>
        <v>0</v>
      </c>
      <c r="DD36" s="118">
        <f>SUMIF('Реализация газа'!$I$18:$I$19,$DK36,'Реализация газа'!$M$18:$M$19)</f>
        <v>0</v>
      </c>
      <c r="DE36" s="118">
        <f>SUMIF('Реализация газа'!$I$18:$I$19,$DK36,'Реализация газа'!$N$18:$N$19)</f>
        <v>0</v>
      </c>
      <c r="DF36" s="118">
        <f>SUMIF('Реализация газа'!$I$18:$I$19,$DK36,'Реализация газа'!$O$18:$O$19)</f>
        <v>0</v>
      </c>
      <c r="DG36" s="186">
        <f>SUMIF('Реализация газа'!$I$18:$I$19,$DK36,'Реализация газа'!$P$18:$P$19)</f>
        <v>0</v>
      </c>
      <c r="DH36" s="234"/>
      <c r="DK36" s="132" t="s">
        <v>319</v>
      </c>
    </row>
    <row r="37" spans="4:115" ht="11.25">
      <c r="D37" s="32"/>
      <c r="E37" s="169" t="s">
        <v>404</v>
      </c>
      <c r="F37" s="167" t="s">
        <v>320</v>
      </c>
      <c r="G37" s="118" t="e">
        <f>SUM(H37:M37)</f>
        <v>#REF!</v>
      </c>
      <c r="H37" s="118" t="e">
        <f t="shared" si="22"/>
        <v>#REF!</v>
      </c>
      <c r="I37" s="118" t="e">
        <f t="shared" si="22"/>
        <v>#REF!</v>
      </c>
      <c r="J37" s="118" t="e">
        <f t="shared" si="22"/>
        <v>#REF!</v>
      </c>
      <c r="K37" s="118" t="e">
        <f t="shared" si="22"/>
        <v>#REF!</v>
      </c>
      <c r="L37" s="118" t="e">
        <f t="shared" si="22"/>
        <v>#REF!</v>
      </c>
      <c r="M37" s="202" t="e">
        <f t="shared" si="22"/>
        <v>#REF!</v>
      </c>
      <c r="N37" s="221">
        <f>SUMIF('Сбыт ЭЭ'!$I$18:$I$19,$DK37,'Сбыт ЭЭ'!$J$18:$J$19)</f>
        <v>0</v>
      </c>
      <c r="O37" s="118">
        <f>SUMIF('Сбыт ЭЭ'!$I$18:$I$19,$DK37,'Сбыт ЭЭ'!$K$18:$K$19)</f>
        <v>0</v>
      </c>
      <c r="P37" s="118">
        <f>SUMIF('Сбыт ЭЭ'!$I$18:$I$19,$DK37,'Сбыт ЭЭ'!$L$18:$L$19)</f>
        <v>0</v>
      </c>
      <c r="Q37" s="118">
        <f>SUMIF('Сбыт ЭЭ'!$I$18:$I$19,$DK37,'Сбыт ЭЭ'!$M$18:$M$19)</f>
        <v>0</v>
      </c>
      <c r="R37" s="118">
        <f>SUMIF('Сбыт ЭЭ'!$I$18:$I$19,$DK37,'Сбыт ЭЭ'!$N$18:$N$19)</f>
        <v>0</v>
      </c>
      <c r="S37" s="118">
        <f>SUMIF('Сбыт ЭЭ'!$I$18:$I$19,$DK37,'Сбыт ЭЭ'!$O$18:$O$19)</f>
        <v>0</v>
      </c>
      <c r="T37" s="186">
        <f>SUMIF('Сбыт ЭЭ'!$I$18:$I$19,$DK37,'Сбыт ЭЭ'!$P$18:$P$19)</f>
        <v>0</v>
      </c>
      <c r="U37" s="221">
        <f>SUMIF('Передача ЭЭ'!$I$18:$I$24,$DK37,'Передача ЭЭ'!$J$18:$J$24)</f>
        <v>0</v>
      </c>
      <c r="V37" s="118">
        <f>SUMIF('Передача ЭЭ'!$I$18:$I$24,$DK37,'Передача ЭЭ'!$K$18:$K$24)</f>
        <v>0</v>
      </c>
      <c r="W37" s="118">
        <f>SUMIF('Передача ЭЭ'!$I$18:$I$24,$DK37,'Передача ЭЭ'!$L$18:$L$24)</f>
        <v>0</v>
      </c>
      <c r="X37" s="118">
        <f>SUMIF('Передача ЭЭ'!$I$18:$I$24,$DK37,'Передача ЭЭ'!$M$18:$M$24)</f>
        <v>0</v>
      </c>
      <c r="Y37" s="118">
        <f>SUMIF('Передача ЭЭ'!$I$18:$I$24,$DK37,'Передача ЭЭ'!$N$18:$N$24)</f>
        <v>0</v>
      </c>
      <c r="Z37" s="118">
        <f>SUMIF('Передача ЭЭ'!$I$18:$I$24,$DK37,'Передача ЭЭ'!$O$18:$O$24)</f>
        <v>0</v>
      </c>
      <c r="AA37" s="186">
        <f>SUMIF('Передача ЭЭ'!$I$18:$I$24,$DK37,'Передача ЭЭ'!$P$18:$P$24)</f>
        <v>0</v>
      </c>
      <c r="AB37" s="221" t="e">
        <f>SUMIF(#REF!,$DK37,#REF!)</f>
        <v>#REF!</v>
      </c>
      <c r="AC37" s="118" t="e">
        <f>SUMIF(#REF!,$DK37,#REF!)</f>
        <v>#REF!</v>
      </c>
      <c r="AD37" s="118" t="e">
        <f>SUMIF(#REF!,$DK37,#REF!)</f>
        <v>#REF!</v>
      </c>
      <c r="AE37" s="118" t="e">
        <f>SUMIF(#REF!,$DK37,#REF!)</f>
        <v>#REF!</v>
      </c>
      <c r="AF37" s="118" t="e">
        <f>SUMIF(#REF!,$DK37,#REF!)</f>
        <v>#REF!</v>
      </c>
      <c r="AG37" s="118" t="e">
        <f>SUMIF(#REF!,$DK37,#REF!)</f>
        <v>#REF!</v>
      </c>
      <c r="AH37" s="186" t="e">
        <f>SUMIF(#REF!,$DK37,#REF!)</f>
        <v>#REF!</v>
      </c>
      <c r="AI37" s="221" t="e">
        <f>SUMIF(#REF!,$DK37,#REF!)</f>
        <v>#REF!</v>
      </c>
      <c r="AJ37" s="118" t="e">
        <f>SUMIF(#REF!,$DK37,#REF!)</f>
        <v>#REF!</v>
      </c>
      <c r="AK37" s="118" t="e">
        <f>SUMIF(#REF!,$DK37,#REF!)</f>
        <v>#REF!</v>
      </c>
      <c r="AL37" s="118" t="e">
        <f>SUMIF(#REF!,$DK37,#REF!)</f>
        <v>#REF!</v>
      </c>
      <c r="AM37" s="118" t="e">
        <f>SUMIF(#REF!,$DK37,#REF!)</f>
        <v>#REF!</v>
      </c>
      <c r="AN37" s="118" t="e">
        <f>SUMIF(#REF!,$DK37,#REF!)</f>
        <v>#REF!</v>
      </c>
      <c r="AO37" s="186" t="e">
        <f>SUMIF(#REF!,$DK37,#REF!)</f>
        <v>#REF!</v>
      </c>
      <c r="AP37" s="221">
        <f>SUMIF('Производство ТЭ (комб)'!$I$18:$I$19,$DK37,'Производство ТЭ (комб)'!$J$18:$J$19)</f>
        <v>0</v>
      </c>
      <c r="AQ37" s="118">
        <f>SUMIF('Производство ТЭ (комб)'!$I$18:$I$19,$DK37,'Производство ТЭ (комб)'!$K$18:$K$19)</f>
        <v>0</v>
      </c>
      <c r="AR37" s="118">
        <f>SUMIF('Производство ТЭ (комб)'!$I$18:$I$19,$DK37,'Производство ТЭ (комб)'!$L$18:$L$19)</f>
        <v>0</v>
      </c>
      <c r="AS37" s="118">
        <f>SUMIF('Производство ТЭ (комб)'!$I$18:$I$19,$DK37,'Производство ТЭ (комб)'!$M$18:$M$19)</f>
        <v>0</v>
      </c>
      <c r="AT37" s="118">
        <f>SUMIF('Производство ТЭ (комб)'!$I$18:$I$19,$DK37,'Производство ТЭ (комб)'!$N$18:$N$19)</f>
        <v>0</v>
      </c>
      <c r="AU37" s="118">
        <f>SUMIF('Производство ТЭ (комб)'!$I$18:$I$19,$DK37,'Производство ТЭ (комб)'!$O$18:$O$19)</f>
        <v>0</v>
      </c>
      <c r="AV37" s="186">
        <f>SUMIF('Производство ТЭ (комб)'!$I$18:$I$19,$DK37,'Производство ТЭ (комб)'!$P$18:$P$19)</f>
        <v>0</v>
      </c>
      <c r="AW37" s="221" t="e">
        <f>SUMIF(#REF!,$DK37,#REF!)</f>
        <v>#REF!</v>
      </c>
      <c r="AX37" s="118" t="e">
        <f>SUMIF(#REF!,$DK37,#REF!)</f>
        <v>#REF!</v>
      </c>
      <c r="AY37" s="118" t="e">
        <f>SUMIF(#REF!,$DK37,#REF!)</f>
        <v>#REF!</v>
      </c>
      <c r="AZ37" s="118" t="e">
        <f>SUMIF(#REF!,$DK37,#REF!)</f>
        <v>#REF!</v>
      </c>
      <c r="BA37" s="118" t="e">
        <f>SUMIF(#REF!,$DK37,#REF!)</f>
        <v>#REF!</v>
      </c>
      <c r="BB37" s="118" t="e">
        <f>SUMIF(#REF!,$DK37,#REF!)</f>
        <v>#REF!</v>
      </c>
      <c r="BC37" s="186" t="e">
        <f>SUMIF(#REF!,$DK37,#REF!)</f>
        <v>#REF!</v>
      </c>
      <c r="BD37" s="221" t="e">
        <f>SUMIF(#REF!,$DK37,#REF!)</f>
        <v>#REF!</v>
      </c>
      <c r="BE37" s="118" t="e">
        <f>SUMIF(#REF!,$DK37,#REF!)</f>
        <v>#REF!</v>
      </c>
      <c r="BF37" s="118" t="e">
        <f>SUMIF(#REF!,$DK37,#REF!)</f>
        <v>#REF!</v>
      </c>
      <c r="BG37" s="118" t="e">
        <f>SUMIF(#REF!,$DK37,#REF!)</f>
        <v>#REF!</v>
      </c>
      <c r="BH37" s="118" t="e">
        <f>SUMIF(#REF!,$DK37,#REF!)</f>
        <v>#REF!</v>
      </c>
      <c r="BI37" s="118" t="e">
        <f>SUMIF(#REF!,$DK37,#REF!)</f>
        <v>#REF!</v>
      </c>
      <c r="BJ37" s="186" t="e">
        <f>SUMIF(#REF!,$DK37,#REF!)</f>
        <v>#REF!</v>
      </c>
      <c r="BK37" s="221">
        <f>SUMIF('Очистка сточных вод'!$I$18:$I$19,$DK37,'Очистка сточных вод'!$J$18:$J$19)</f>
        <v>0</v>
      </c>
      <c r="BL37" s="118">
        <f>SUMIF('Очистка сточных вод'!$I$18:$I$19,$DK37,'Очистка сточных вод'!$K$18:$K$19)</f>
        <v>0</v>
      </c>
      <c r="BM37" s="118">
        <f>SUMIF('Очистка сточных вод'!$I$18:$I$19,$DK37,'Очистка сточных вод'!$L$18:$L$19)</f>
        <v>0</v>
      </c>
      <c r="BN37" s="118">
        <f>SUMIF('Очистка сточных вод'!$I$18:$I$19,$DK37,'Очистка сточных вод'!$M$18:$M$19)</f>
        <v>0</v>
      </c>
      <c r="BO37" s="118">
        <f>SUMIF('Очистка сточных вод'!$I$18:$I$19,$DK37,'Очистка сточных вод'!$N$18:$N$19)</f>
        <v>0</v>
      </c>
      <c r="BP37" s="118">
        <f>SUMIF('Очистка сточных вод'!$I$18:$I$19,$DK37,'Очистка сточных вод'!$O$18:$O$19)</f>
        <v>0</v>
      </c>
      <c r="BQ37" s="186">
        <f>SUMIF('Очистка сточных вод'!$I$18:$I$19,$DK37,'Очистка сточных вод'!$P$18:$P$19)</f>
        <v>0</v>
      </c>
      <c r="BR37" s="221">
        <f>SUMIF('Утилизация ТБО'!$I$18:$I$19,$DK37,'Утилизация ТБО'!$J$18:$J$19)</f>
        <v>0</v>
      </c>
      <c r="BS37" s="118">
        <f>SUMIF('Утилизация ТБО'!$I$18:$I$19,$DK37,'Утилизация ТБО'!$K$18:$K$19)</f>
        <v>0</v>
      </c>
      <c r="BT37" s="118">
        <f>SUMIF('Утилизация ТБО'!$I$18:$I$19,$DK37,'Утилизация ТБО'!$L$18:$L$19)</f>
        <v>0</v>
      </c>
      <c r="BU37" s="118">
        <f>SUMIF('Утилизация ТБО'!$I$18:$I$19,$DK37,'Утилизация ТБО'!$M$18:$M$19)</f>
        <v>0</v>
      </c>
      <c r="BV37" s="118">
        <f>SUMIF('Утилизация ТБО'!$I$18:$I$19,$DK37,'Утилизация ТБО'!$N$18:$N$19)</f>
        <v>0</v>
      </c>
      <c r="BW37" s="118">
        <f>SUMIF('Утилизация ТБО'!$I$18:$I$19,$DK37,'Утилизация ТБО'!$O$18:$O$19)</f>
        <v>0</v>
      </c>
      <c r="BX37" s="186">
        <f>SUMIF('Утилизация ТБО'!$I$18:$I$19,$DK37,'Утилизация ТБО'!$P$18:$P$19)</f>
        <v>0</v>
      </c>
      <c r="BY37" s="221">
        <f>SUMIF('Захоронение ТБО'!$I$18:$I$19,$DK37,'Захоронение ТБО'!$J$18:$J$19)</f>
        <v>0</v>
      </c>
      <c r="BZ37" s="118">
        <f>SUMIF('Захоронение ТБО'!$I$18:$I$19,$DK37,'Захоронение ТБО'!$K$18:$K$19)</f>
        <v>0</v>
      </c>
      <c r="CA37" s="118">
        <f>SUMIF('Захоронение ТБО'!$I$18:$I$19,$DK37,'Захоронение ТБО'!$L$18:$L$19)</f>
        <v>0</v>
      </c>
      <c r="CB37" s="118">
        <f>SUMIF('Захоронение ТБО'!$I$18:$I$19,$DK37,'Захоронение ТБО'!$M$18:$M$19)</f>
        <v>0</v>
      </c>
      <c r="CC37" s="118">
        <f>SUMIF('Захоронение ТБО'!$I$18:$I$19,$DK37,'Захоронение ТБО'!$N$18:$N$19)</f>
        <v>0</v>
      </c>
      <c r="CD37" s="118">
        <f>SUMIF('Захоронение ТБО'!$I$18:$I$19,$DK37,'Захоронение ТБО'!$O$18:$O$19)</f>
        <v>0</v>
      </c>
      <c r="CE37" s="186">
        <f>SUMIF('Захоронение ТБО'!$I$18:$I$19,$DK37,'Захоронение ТБО'!$P$18:$P$19)</f>
        <v>0</v>
      </c>
      <c r="CF37" s="221">
        <f>SUMIF('ЖД (пассажир.)'!$I$18:$I$19,$DK37,'ЖД (пассажир.)'!$J$18:$J$19)</f>
        <v>0</v>
      </c>
      <c r="CG37" s="118">
        <f>SUMIF('ЖД (пассажир.)'!$I$18:$I$19,$DK37,'ЖД (пассажир.)'!$K$18:$K$19)</f>
        <v>0</v>
      </c>
      <c r="CH37" s="118">
        <f>SUMIF('ЖД (пассажир.)'!$I$18:$I$19,$DK37,'ЖД (пассажир.)'!$L$18:$L$19)</f>
        <v>0</v>
      </c>
      <c r="CI37" s="118">
        <f>SUMIF('ЖД (пассажир.)'!$I$18:$I$19,$DK37,'ЖД (пассажир.)'!$M$18:$M$19)</f>
        <v>0</v>
      </c>
      <c r="CJ37" s="118">
        <f>SUMIF('ЖД (пассажир.)'!$I$18:$I$19,$DK37,'ЖД (пассажир.)'!$N$18:$N$19)</f>
        <v>0</v>
      </c>
      <c r="CK37" s="118">
        <f>SUMIF('ЖД (пассажир.)'!$I$18:$I$19,$DK37,'ЖД (пассажир.)'!$O$18:$O$19)</f>
        <v>0</v>
      </c>
      <c r="CL37" s="186">
        <f>SUMIF('ЖД (пассажир.)'!$I$18:$I$19,$DK37,'ЖД (пассажир.)'!$P$18:$P$19)</f>
        <v>0</v>
      </c>
      <c r="CM37" s="221">
        <f>SUMIF('ЖД (услуги)'!$I$18:$I$19,$DK37,'ЖД (услуги)'!$J$18:$J$19)</f>
        <v>0</v>
      </c>
      <c r="CN37" s="118">
        <f>SUMIF('ЖД (услуги)'!$I$18:$I$19,$DK37,'ЖД (услуги)'!$K$18:$K$19)</f>
        <v>0</v>
      </c>
      <c r="CO37" s="118">
        <f>SUMIF('ЖД (услуги)'!$I$18:$I$19,$DK37,'ЖД (услуги)'!$L$18:$L$19)</f>
        <v>0</v>
      </c>
      <c r="CP37" s="118">
        <f>SUMIF('ЖД (услуги)'!$I$18:$I$19,$DK37,'ЖД (услуги)'!$M$18:$M$19)</f>
        <v>0</v>
      </c>
      <c r="CQ37" s="118">
        <f>SUMIF('ЖД (услуги)'!$I$18:$I$19,$DK37,'ЖД (услуги)'!$N$18:$N$19)</f>
        <v>0</v>
      </c>
      <c r="CR37" s="118">
        <f>SUMIF('ЖД (услуги)'!$I$18:$I$19,$DK37,'ЖД (услуги)'!$O$18:$O$19)</f>
        <v>0</v>
      </c>
      <c r="CS37" s="186">
        <f>SUMIF('ЖД (услуги)'!$I$18:$I$19,$DK37,'ЖД (услуги)'!$P$18:$P$19)</f>
        <v>0</v>
      </c>
      <c r="CT37" s="221">
        <f>SUMIF('Транспортировка газа'!$I$18:$I$19,$DK37,'Транспортировка газа'!$J$18:$J$19)</f>
        <v>0</v>
      </c>
      <c r="CU37" s="118">
        <f>SUMIF('Транспортировка газа'!$I$18:$I$19,$DK37,'Транспортировка газа'!$K$18:$K$19)</f>
        <v>0</v>
      </c>
      <c r="CV37" s="118">
        <f>SUMIF('Транспортировка газа'!$I$18:$I$19,$DK37,'Транспортировка газа'!$L$18:$L$19)</f>
        <v>0</v>
      </c>
      <c r="CW37" s="118">
        <f>SUMIF('Транспортировка газа'!$I$18:$I$19,$DK37,'Транспортировка газа'!$M$18:$M$19)</f>
        <v>0</v>
      </c>
      <c r="CX37" s="118">
        <f>SUMIF('Транспортировка газа'!$I$18:$I$19,$DK37,'Транспортировка газа'!$N$18:$N$19)</f>
        <v>0</v>
      </c>
      <c r="CY37" s="118">
        <f>SUMIF('Транспортировка газа'!$I$18:$I$19,$DK37,'Транспортировка газа'!$O$18:$O$19)</f>
        <v>0</v>
      </c>
      <c r="CZ37" s="186">
        <f>SUMIF('Транспортировка газа'!$I$18:$I$19,$DK37,'Транспортировка газа'!$P$18:$P$19)</f>
        <v>0</v>
      </c>
      <c r="DA37" s="221">
        <f>SUMIF('Реализация газа'!$I$18:$I$19,$DK37,'Реализация газа'!$J$18:$J$19)</f>
        <v>0</v>
      </c>
      <c r="DB37" s="118">
        <f>SUMIF('Реализация газа'!$I$18:$I$19,$DK37,'Реализация газа'!$K$18:$K$19)</f>
        <v>0</v>
      </c>
      <c r="DC37" s="118">
        <f>SUMIF('Реализация газа'!$I$18:$I$19,$DK37,'Реализация газа'!$L$18:$L$19)</f>
        <v>0</v>
      </c>
      <c r="DD37" s="118">
        <f>SUMIF('Реализация газа'!$I$18:$I$19,$DK37,'Реализация газа'!$M$18:$M$19)</f>
        <v>0</v>
      </c>
      <c r="DE37" s="118">
        <f>SUMIF('Реализация газа'!$I$18:$I$19,$DK37,'Реализация газа'!$N$18:$N$19)</f>
        <v>0</v>
      </c>
      <c r="DF37" s="118">
        <f>SUMIF('Реализация газа'!$I$18:$I$19,$DK37,'Реализация газа'!$O$18:$O$19)</f>
        <v>0</v>
      </c>
      <c r="DG37" s="186">
        <f>SUMIF('Реализация газа'!$I$18:$I$19,$DK37,'Реализация газа'!$P$18:$P$19)</f>
        <v>0</v>
      </c>
      <c r="DH37" s="234"/>
      <c r="DK37" s="132" t="s">
        <v>320</v>
      </c>
    </row>
    <row r="38" spans="3:115" ht="11.25">
      <c r="C38" s="189" t="s">
        <v>407</v>
      </c>
      <c r="D38" s="32"/>
      <c r="E38" s="169" t="s">
        <v>405</v>
      </c>
      <c r="F38" s="167" t="s">
        <v>321</v>
      </c>
      <c r="G38" s="118" t="e">
        <f>SUM(H38:M38)</f>
        <v>#REF!</v>
      </c>
      <c r="H38" s="118" t="e">
        <f t="shared" si="22"/>
        <v>#REF!</v>
      </c>
      <c r="I38" s="118" t="e">
        <f t="shared" si="22"/>
        <v>#REF!</v>
      </c>
      <c r="J38" s="118" t="e">
        <f t="shared" si="22"/>
        <v>#REF!</v>
      </c>
      <c r="K38" s="118" t="e">
        <f t="shared" si="22"/>
        <v>#REF!</v>
      </c>
      <c r="L38" s="118" t="e">
        <f t="shared" si="22"/>
        <v>#REF!</v>
      </c>
      <c r="M38" s="202" t="e">
        <f t="shared" si="22"/>
        <v>#REF!</v>
      </c>
      <c r="N38" s="221">
        <f>SUMIF('Сбыт ЭЭ'!$I$18:$I$19,$DK38,'Сбыт ЭЭ'!$J$18:$J$19)</f>
        <v>0</v>
      </c>
      <c r="O38" s="118">
        <f>SUMIF('Сбыт ЭЭ'!$I$18:$I$19,$DK38,'Сбыт ЭЭ'!$K$18:$K$19)</f>
        <v>0</v>
      </c>
      <c r="P38" s="118">
        <f>SUMIF('Сбыт ЭЭ'!$I$18:$I$19,$DK38,'Сбыт ЭЭ'!$L$18:$L$19)</f>
        <v>0</v>
      </c>
      <c r="Q38" s="118">
        <f>SUMIF('Сбыт ЭЭ'!$I$18:$I$19,$DK38,'Сбыт ЭЭ'!$M$18:$M$19)</f>
        <v>0</v>
      </c>
      <c r="R38" s="118">
        <f>SUMIF('Сбыт ЭЭ'!$I$18:$I$19,$DK38,'Сбыт ЭЭ'!$N$18:$N$19)</f>
        <v>0</v>
      </c>
      <c r="S38" s="118">
        <f>SUMIF('Сбыт ЭЭ'!$I$18:$I$19,$DK38,'Сбыт ЭЭ'!$O$18:$O$19)</f>
        <v>0</v>
      </c>
      <c r="T38" s="186">
        <f>SUMIF('Сбыт ЭЭ'!$I$18:$I$19,$DK38,'Сбыт ЭЭ'!$P$18:$P$19)</f>
        <v>0</v>
      </c>
      <c r="U38" s="221">
        <f>SUMIF('Передача ЭЭ'!$I$18:$I$24,$DK38,'Передача ЭЭ'!$J$18:$J$24)</f>
        <v>0</v>
      </c>
      <c r="V38" s="118">
        <f>SUMIF('Передача ЭЭ'!$I$18:$I$24,$DK38,'Передача ЭЭ'!$K$18:$K$24)</f>
        <v>0</v>
      </c>
      <c r="W38" s="118">
        <f>SUMIF('Передача ЭЭ'!$I$18:$I$24,$DK38,'Передача ЭЭ'!$L$18:$L$24)</f>
        <v>0</v>
      </c>
      <c r="X38" s="118">
        <f>SUMIF('Передача ЭЭ'!$I$18:$I$24,$DK38,'Передача ЭЭ'!$M$18:$M$24)</f>
        <v>0</v>
      </c>
      <c r="Y38" s="118">
        <f>SUMIF('Передача ЭЭ'!$I$18:$I$24,$DK38,'Передача ЭЭ'!$N$18:$N$24)</f>
        <v>0</v>
      </c>
      <c r="Z38" s="118">
        <f>SUMIF('Передача ЭЭ'!$I$18:$I$24,$DK38,'Передача ЭЭ'!$O$18:$O$24)</f>
        <v>0</v>
      </c>
      <c r="AA38" s="186">
        <f>SUMIF('Передача ЭЭ'!$I$18:$I$24,$DK38,'Передача ЭЭ'!$P$18:$P$24)</f>
        <v>0</v>
      </c>
      <c r="AB38" s="221" t="e">
        <f>SUMIF(#REF!,$DK38,#REF!)</f>
        <v>#REF!</v>
      </c>
      <c r="AC38" s="118" t="e">
        <f>SUMIF(#REF!,$DK38,#REF!)</f>
        <v>#REF!</v>
      </c>
      <c r="AD38" s="118" t="e">
        <f>SUMIF(#REF!,$DK38,#REF!)</f>
        <v>#REF!</v>
      </c>
      <c r="AE38" s="118" t="e">
        <f>SUMIF(#REF!,$DK38,#REF!)</f>
        <v>#REF!</v>
      </c>
      <c r="AF38" s="118" t="e">
        <f>SUMIF(#REF!,$DK38,#REF!)</f>
        <v>#REF!</v>
      </c>
      <c r="AG38" s="118" t="e">
        <f>SUMIF(#REF!,$DK38,#REF!)</f>
        <v>#REF!</v>
      </c>
      <c r="AH38" s="186" t="e">
        <f>SUMIF(#REF!,$DK38,#REF!)</f>
        <v>#REF!</v>
      </c>
      <c r="AI38" s="221" t="e">
        <f>SUMIF(#REF!,$DK38,#REF!)</f>
        <v>#REF!</v>
      </c>
      <c r="AJ38" s="118" t="e">
        <f>SUMIF(#REF!,$DK38,#REF!)</f>
        <v>#REF!</v>
      </c>
      <c r="AK38" s="118" t="e">
        <f>SUMIF(#REF!,$DK38,#REF!)</f>
        <v>#REF!</v>
      </c>
      <c r="AL38" s="118" t="e">
        <f>SUMIF(#REF!,$DK38,#REF!)</f>
        <v>#REF!</v>
      </c>
      <c r="AM38" s="118" t="e">
        <f>SUMIF(#REF!,$DK38,#REF!)</f>
        <v>#REF!</v>
      </c>
      <c r="AN38" s="118" t="e">
        <f>SUMIF(#REF!,$DK38,#REF!)</f>
        <v>#REF!</v>
      </c>
      <c r="AO38" s="186" t="e">
        <f>SUMIF(#REF!,$DK38,#REF!)</f>
        <v>#REF!</v>
      </c>
      <c r="AP38" s="221">
        <f>SUMIF('Производство ТЭ (комб)'!$I$18:$I$19,$DK38,'Производство ТЭ (комб)'!$J$18:$J$19)</f>
        <v>0</v>
      </c>
      <c r="AQ38" s="118">
        <f>SUMIF('Производство ТЭ (комб)'!$I$18:$I$19,$DK38,'Производство ТЭ (комб)'!$K$18:$K$19)</f>
        <v>0</v>
      </c>
      <c r="AR38" s="118">
        <f>SUMIF('Производство ТЭ (комб)'!$I$18:$I$19,$DK38,'Производство ТЭ (комб)'!$L$18:$L$19)</f>
        <v>0</v>
      </c>
      <c r="AS38" s="118">
        <f>SUMIF('Производство ТЭ (комб)'!$I$18:$I$19,$DK38,'Производство ТЭ (комб)'!$M$18:$M$19)</f>
        <v>0</v>
      </c>
      <c r="AT38" s="118">
        <f>SUMIF('Производство ТЭ (комб)'!$I$18:$I$19,$DK38,'Производство ТЭ (комб)'!$N$18:$N$19)</f>
        <v>0</v>
      </c>
      <c r="AU38" s="118">
        <f>SUMIF('Производство ТЭ (комб)'!$I$18:$I$19,$DK38,'Производство ТЭ (комб)'!$O$18:$O$19)</f>
        <v>0</v>
      </c>
      <c r="AV38" s="186">
        <f>SUMIF('Производство ТЭ (комб)'!$I$18:$I$19,$DK38,'Производство ТЭ (комб)'!$P$18:$P$19)</f>
        <v>0</v>
      </c>
      <c r="AW38" s="221" t="e">
        <f>SUMIF(#REF!,$DK38,#REF!)</f>
        <v>#REF!</v>
      </c>
      <c r="AX38" s="118" t="e">
        <f>SUMIF(#REF!,$DK38,#REF!)</f>
        <v>#REF!</v>
      </c>
      <c r="AY38" s="118" t="e">
        <f>SUMIF(#REF!,$DK38,#REF!)</f>
        <v>#REF!</v>
      </c>
      <c r="AZ38" s="118" t="e">
        <f>SUMIF(#REF!,$DK38,#REF!)</f>
        <v>#REF!</v>
      </c>
      <c r="BA38" s="118" t="e">
        <f>SUMIF(#REF!,$DK38,#REF!)</f>
        <v>#REF!</v>
      </c>
      <c r="BB38" s="118" t="e">
        <f>SUMIF(#REF!,$DK38,#REF!)</f>
        <v>#REF!</v>
      </c>
      <c r="BC38" s="186" t="e">
        <f>SUMIF(#REF!,$DK38,#REF!)</f>
        <v>#REF!</v>
      </c>
      <c r="BD38" s="221" t="e">
        <f>SUMIF(#REF!,$DK38,#REF!)</f>
        <v>#REF!</v>
      </c>
      <c r="BE38" s="118" t="e">
        <f>SUMIF(#REF!,$DK38,#REF!)</f>
        <v>#REF!</v>
      </c>
      <c r="BF38" s="118" t="e">
        <f>SUMIF(#REF!,$DK38,#REF!)</f>
        <v>#REF!</v>
      </c>
      <c r="BG38" s="118" t="e">
        <f>SUMIF(#REF!,$DK38,#REF!)</f>
        <v>#REF!</v>
      </c>
      <c r="BH38" s="118" t="e">
        <f>SUMIF(#REF!,$DK38,#REF!)</f>
        <v>#REF!</v>
      </c>
      <c r="BI38" s="118" t="e">
        <f>SUMIF(#REF!,$DK38,#REF!)</f>
        <v>#REF!</v>
      </c>
      <c r="BJ38" s="186" t="e">
        <f>SUMIF(#REF!,$DK38,#REF!)</f>
        <v>#REF!</v>
      </c>
      <c r="BK38" s="221">
        <f>SUMIF('Очистка сточных вод'!$I$18:$I$19,$DK38,'Очистка сточных вод'!$J$18:$J$19)</f>
        <v>0</v>
      </c>
      <c r="BL38" s="118">
        <f>SUMIF('Очистка сточных вод'!$I$18:$I$19,$DK38,'Очистка сточных вод'!$K$18:$K$19)</f>
        <v>0</v>
      </c>
      <c r="BM38" s="118">
        <f>SUMIF('Очистка сточных вод'!$I$18:$I$19,$DK38,'Очистка сточных вод'!$L$18:$L$19)</f>
        <v>0</v>
      </c>
      <c r="BN38" s="118">
        <f>SUMIF('Очистка сточных вод'!$I$18:$I$19,$DK38,'Очистка сточных вод'!$M$18:$M$19)</f>
        <v>0</v>
      </c>
      <c r="BO38" s="118">
        <f>SUMIF('Очистка сточных вод'!$I$18:$I$19,$DK38,'Очистка сточных вод'!$N$18:$N$19)</f>
        <v>0</v>
      </c>
      <c r="BP38" s="118">
        <f>SUMIF('Очистка сточных вод'!$I$18:$I$19,$DK38,'Очистка сточных вод'!$O$18:$O$19)</f>
        <v>0</v>
      </c>
      <c r="BQ38" s="186">
        <f>SUMIF('Очистка сточных вод'!$I$18:$I$19,$DK38,'Очистка сточных вод'!$P$18:$P$19)</f>
        <v>0</v>
      </c>
      <c r="BR38" s="221">
        <f>SUMIF('Утилизация ТБО'!$I$18:$I$19,$DK38,'Утилизация ТБО'!$J$18:$J$19)</f>
        <v>0</v>
      </c>
      <c r="BS38" s="118">
        <f>SUMIF('Утилизация ТБО'!$I$18:$I$19,$DK38,'Утилизация ТБО'!$K$18:$K$19)</f>
        <v>0</v>
      </c>
      <c r="BT38" s="118">
        <f>SUMIF('Утилизация ТБО'!$I$18:$I$19,$DK38,'Утилизация ТБО'!$L$18:$L$19)</f>
        <v>0</v>
      </c>
      <c r="BU38" s="118">
        <f>SUMIF('Утилизация ТБО'!$I$18:$I$19,$DK38,'Утилизация ТБО'!$M$18:$M$19)</f>
        <v>0</v>
      </c>
      <c r="BV38" s="118">
        <f>SUMIF('Утилизация ТБО'!$I$18:$I$19,$DK38,'Утилизация ТБО'!$N$18:$N$19)</f>
        <v>0</v>
      </c>
      <c r="BW38" s="118">
        <f>SUMIF('Утилизация ТБО'!$I$18:$I$19,$DK38,'Утилизация ТБО'!$O$18:$O$19)</f>
        <v>0</v>
      </c>
      <c r="BX38" s="186">
        <f>SUMIF('Утилизация ТБО'!$I$18:$I$19,$DK38,'Утилизация ТБО'!$P$18:$P$19)</f>
        <v>0</v>
      </c>
      <c r="BY38" s="221">
        <f>SUMIF('Захоронение ТБО'!$I$18:$I$19,$DK38,'Захоронение ТБО'!$J$18:$J$19)</f>
        <v>0</v>
      </c>
      <c r="BZ38" s="118">
        <f>SUMIF('Захоронение ТБО'!$I$18:$I$19,$DK38,'Захоронение ТБО'!$K$18:$K$19)</f>
        <v>0</v>
      </c>
      <c r="CA38" s="118">
        <f>SUMIF('Захоронение ТБО'!$I$18:$I$19,$DK38,'Захоронение ТБО'!$L$18:$L$19)</f>
        <v>0</v>
      </c>
      <c r="CB38" s="118">
        <f>SUMIF('Захоронение ТБО'!$I$18:$I$19,$DK38,'Захоронение ТБО'!$M$18:$M$19)</f>
        <v>0</v>
      </c>
      <c r="CC38" s="118">
        <f>SUMIF('Захоронение ТБО'!$I$18:$I$19,$DK38,'Захоронение ТБО'!$N$18:$N$19)</f>
        <v>0</v>
      </c>
      <c r="CD38" s="118">
        <f>SUMIF('Захоронение ТБО'!$I$18:$I$19,$DK38,'Захоронение ТБО'!$O$18:$O$19)</f>
        <v>0</v>
      </c>
      <c r="CE38" s="186">
        <f>SUMIF('Захоронение ТБО'!$I$18:$I$19,$DK38,'Захоронение ТБО'!$P$18:$P$19)</f>
        <v>0</v>
      </c>
      <c r="CF38" s="221">
        <f>SUMIF('ЖД (пассажир.)'!$I$18:$I$19,$DK38,'ЖД (пассажир.)'!$J$18:$J$19)</f>
        <v>0</v>
      </c>
      <c r="CG38" s="118">
        <f>SUMIF('ЖД (пассажир.)'!$I$18:$I$19,$DK38,'ЖД (пассажир.)'!$K$18:$K$19)</f>
        <v>0</v>
      </c>
      <c r="CH38" s="118">
        <f>SUMIF('ЖД (пассажир.)'!$I$18:$I$19,$DK38,'ЖД (пассажир.)'!$L$18:$L$19)</f>
        <v>0</v>
      </c>
      <c r="CI38" s="118">
        <f>SUMIF('ЖД (пассажир.)'!$I$18:$I$19,$DK38,'ЖД (пассажир.)'!$M$18:$M$19)</f>
        <v>0</v>
      </c>
      <c r="CJ38" s="118">
        <f>SUMIF('ЖД (пассажир.)'!$I$18:$I$19,$DK38,'ЖД (пассажир.)'!$N$18:$N$19)</f>
        <v>0</v>
      </c>
      <c r="CK38" s="118">
        <f>SUMIF('ЖД (пассажир.)'!$I$18:$I$19,$DK38,'ЖД (пассажир.)'!$O$18:$O$19)</f>
        <v>0</v>
      </c>
      <c r="CL38" s="186">
        <f>SUMIF('ЖД (пассажир.)'!$I$18:$I$19,$DK38,'ЖД (пассажир.)'!$P$18:$P$19)</f>
        <v>0</v>
      </c>
      <c r="CM38" s="221">
        <f>SUMIF('ЖД (услуги)'!$I$18:$I$19,$DK38,'ЖД (услуги)'!$J$18:$J$19)</f>
        <v>0</v>
      </c>
      <c r="CN38" s="118">
        <f>SUMIF('ЖД (услуги)'!$I$18:$I$19,$DK38,'ЖД (услуги)'!$K$18:$K$19)</f>
        <v>0</v>
      </c>
      <c r="CO38" s="118">
        <f>SUMIF('ЖД (услуги)'!$I$18:$I$19,$DK38,'ЖД (услуги)'!$L$18:$L$19)</f>
        <v>0</v>
      </c>
      <c r="CP38" s="118">
        <f>SUMIF('ЖД (услуги)'!$I$18:$I$19,$DK38,'ЖД (услуги)'!$M$18:$M$19)</f>
        <v>0</v>
      </c>
      <c r="CQ38" s="118">
        <f>SUMIF('ЖД (услуги)'!$I$18:$I$19,$DK38,'ЖД (услуги)'!$N$18:$N$19)</f>
        <v>0</v>
      </c>
      <c r="CR38" s="118">
        <f>SUMIF('ЖД (услуги)'!$I$18:$I$19,$DK38,'ЖД (услуги)'!$O$18:$O$19)</f>
        <v>0</v>
      </c>
      <c r="CS38" s="186">
        <f>SUMIF('ЖД (услуги)'!$I$18:$I$19,$DK38,'ЖД (услуги)'!$P$18:$P$19)</f>
        <v>0</v>
      </c>
      <c r="CT38" s="221">
        <f>SUMIF('Транспортировка газа'!$I$18:$I$19,$DK38,'Транспортировка газа'!$J$18:$J$19)</f>
        <v>0</v>
      </c>
      <c r="CU38" s="118">
        <f>SUMIF('Транспортировка газа'!$I$18:$I$19,$DK38,'Транспортировка газа'!$K$18:$K$19)</f>
        <v>0</v>
      </c>
      <c r="CV38" s="118">
        <f>SUMIF('Транспортировка газа'!$I$18:$I$19,$DK38,'Транспортировка газа'!$L$18:$L$19)</f>
        <v>0</v>
      </c>
      <c r="CW38" s="118">
        <f>SUMIF('Транспортировка газа'!$I$18:$I$19,$DK38,'Транспортировка газа'!$M$18:$M$19)</f>
        <v>0</v>
      </c>
      <c r="CX38" s="118">
        <f>SUMIF('Транспортировка газа'!$I$18:$I$19,$DK38,'Транспортировка газа'!$N$18:$N$19)</f>
        <v>0</v>
      </c>
      <c r="CY38" s="118">
        <f>SUMIF('Транспортировка газа'!$I$18:$I$19,$DK38,'Транспортировка газа'!$O$18:$O$19)</f>
        <v>0</v>
      </c>
      <c r="CZ38" s="186">
        <f>SUMIF('Транспортировка газа'!$I$18:$I$19,$DK38,'Транспортировка газа'!$P$18:$P$19)</f>
        <v>0</v>
      </c>
      <c r="DA38" s="221">
        <f>SUMIF('Реализация газа'!$I$18:$I$19,$DK38,'Реализация газа'!$J$18:$J$19)</f>
        <v>0</v>
      </c>
      <c r="DB38" s="118">
        <f>SUMIF('Реализация газа'!$I$18:$I$19,$DK38,'Реализация газа'!$K$18:$K$19)</f>
        <v>0</v>
      </c>
      <c r="DC38" s="118">
        <f>SUMIF('Реализация газа'!$I$18:$I$19,$DK38,'Реализация газа'!$L$18:$L$19)</f>
        <v>0</v>
      </c>
      <c r="DD38" s="118">
        <f>SUMIF('Реализация газа'!$I$18:$I$19,$DK38,'Реализация газа'!$M$18:$M$19)</f>
        <v>0</v>
      </c>
      <c r="DE38" s="118">
        <f>SUMIF('Реализация газа'!$I$18:$I$19,$DK38,'Реализация газа'!$N$18:$N$19)</f>
        <v>0</v>
      </c>
      <c r="DF38" s="118">
        <f>SUMIF('Реализация газа'!$I$18:$I$19,$DK38,'Реализация газа'!$O$18:$O$19)</f>
        <v>0</v>
      </c>
      <c r="DG38" s="186">
        <f>SUMIF('Реализация газа'!$I$18:$I$19,$DK38,'Реализация газа'!$P$18:$P$19)</f>
        <v>0</v>
      </c>
      <c r="DH38" s="234"/>
      <c r="DK38" s="132" t="s">
        <v>321</v>
      </c>
    </row>
    <row r="39" spans="1:112" ht="11.25" hidden="1">
      <c r="A39" s="141">
        <f>NOT($DK$40)*1</f>
        <v>1</v>
      </c>
      <c r="B39" s="141">
        <v>1</v>
      </c>
      <c r="D39" s="32"/>
      <c r="E39" s="178" t="str">
        <f>"2.3."&amp;ROW()-ROW($E$39)+1&amp;"."</f>
        <v>2.3.1.</v>
      </c>
      <c r="F39" s="185"/>
      <c r="G39" s="118">
        <f>SUM(H39:M39)</f>
        <v>0</v>
      </c>
      <c r="H39" s="118">
        <f t="shared" si="22"/>
        <v>0</v>
      </c>
      <c r="I39" s="118">
        <f t="shared" si="22"/>
        <v>0</v>
      </c>
      <c r="J39" s="118">
        <f t="shared" si="22"/>
        <v>0</v>
      </c>
      <c r="K39" s="118">
        <f t="shared" si="22"/>
        <v>0</v>
      </c>
      <c r="L39" s="118">
        <f t="shared" si="22"/>
        <v>0</v>
      </c>
      <c r="M39" s="202">
        <f t="shared" si="22"/>
        <v>0</v>
      </c>
      <c r="N39" s="221">
        <f>SUM(O39:T39)</f>
        <v>0</v>
      </c>
      <c r="O39" s="255"/>
      <c r="P39" s="255"/>
      <c r="Q39" s="255"/>
      <c r="R39" s="255"/>
      <c r="S39" s="255"/>
      <c r="T39" s="256"/>
      <c r="U39" s="221">
        <f>SUM(V39:AA39)</f>
        <v>0</v>
      </c>
      <c r="V39" s="281"/>
      <c r="W39" s="255"/>
      <c r="X39" s="255"/>
      <c r="Y39" s="255"/>
      <c r="Z39" s="255"/>
      <c r="AA39" s="256"/>
      <c r="AB39" s="221">
        <f>SUM(AC39:AH39)</f>
        <v>0</v>
      </c>
      <c r="AC39" s="281"/>
      <c r="AD39" s="255"/>
      <c r="AE39" s="255"/>
      <c r="AF39" s="255"/>
      <c r="AG39" s="255"/>
      <c r="AH39" s="256"/>
      <c r="AI39" s="221">
        <f>SUM(AJ39:AO39)</f>
        <v>0</v>
      </c>
      <c r="AJ39" s="281"/>
      <c r="AK39" s="255"/>
      <c r="AL39" s="255"/>
      <c r="AM39" s="255"/>
      <c r="AN39" s="255"/>
      <c r="AO39" s="256"/>
      <c r="AP39" s="221">
        <f>SUM(AQ39:AV39)</f>
        <v>0</v>
      </c>
      <c r="AQ39" s="255"/>
      <c r="AR39" s="255"/>
      <c r="AS39" s="255"/>
      <c r="AT39" s="255"/>
      <c r="AU39" s="255"/>
      <c r="AV39" s="256"/>
      <c r="AW39" s="221">
        <f>SUM(AX39:BC39)</f>
        <v>0</v>
      </c>
      <c r="AX39" s="281"/>
      <c r="AY39" s="255"/>
      <c r="AZ39" s="255"/>
      <c r="BA39" s="255"/>
      <c r="BB39" s="255"/>
      <c r="BC39" s="256"/>
      <c r="BD39" s="221">
        <f>SUM(BE39:BJ39)</f>
        <v>0</v>
      </c>
      <c r="BE39" s="281"/>
      <c r="BF39" s="255"/>
      <c r="BG39" s="255"/>
      <c r="BH39" s="255"/>
      <c r="BI39" s="255"/>
      <c r="BJ39" s="256"/>
      <c r="BK39" s="221">
        <f>SUM(BL39:BQ39)</f>
        <v>0</v>
      </c>
      <c r="BL39" s="255"/>
      <c r="BM39" s="255"/>
      <c r="BN39" s="255"/>
      <c r="BO39" s="255"/>
      <c r="BP39" s="255"/>
      <c r="BQ39" s="256"/>
      <c r="BR39" s="221">
        <f>SUM(BS39:BX39)</f>
        <v>0</v>
      </c>
      <c r="BS39" s="255"/>
      <c r="BT39" s="255"/>
      <c r="BU39" s="255"/>
      <c r="BV39" s="255"/>
      <c r="BW39" s="255"/>
      <c r="BX39" s="256"/>
      <c r="BY39" s="221">
        <f>SUM(BZ39:CE39)</f>
        <v>0</v>
      </c>
      <c r="BZ39" s="255"/>
      <c r="CA39" s="255"/>
      <c r="CB39" s="255"/>
      <c r="CC39" s="255"/>
      <c r="CD39" s="255"/>
      <c r="CE39" s="256"/>
      <c r="CF39" s="221">
        <f>SUM(CG39:CL39)</f>
        <v>0</v>
      </c>
      <c r="CG39" s="255"/>
      <c r="CH39" s="255"/>
      <c r="CI39" s="255"/>
      <c r="CJ39" s="255"/>
      <c r="CK39" s="255"/>
      <c r="CL39" s="256"/>
      <c r="CM39" s="221">
        <f>SUM(CN39:CS39)</f>
        <v>0</v>
      </c>
      <c r="CN39" s="255"/>
      <c r="CO39" s="255"/>
      <c r="CP39" s="255"/>
      <c r="CQ39" s="255"/>
      <c r="CR39" s="255"/>
      <c r="CS39" s="256"/>
      <c r="CT39" s="221">
        <f>SUM(CU39:CZ39)</f>
        <v>0</v>
      </c>
      <c r="CU39" s="255"/>
      <c r="CV39" s="255"/>
      <c r="CW39" s="255"/>
      <c r="CX39" s="255"/>
      <c r="CY39" s="255"/>
      <c r="CZ39" s="256"/>
      <c r="DA39" s="221">
        <f>SUM(DB39:DG39)</f>
        <v>0</v>
      </c>
      <c r="DB39" s="255"/>
      <c r="DC39" s="255"/>
      <c r="DD39" s="255"/>
      <c r="DE39" s="255"/>
      <c r="DF39" s="255"/>
      <c r="DG39" s="256"/>
      <c r="DH39" s="234"/>
    </row>
    <row r="40" spans="2:115" ht="11.25">
      <c r="B40" s="141">
        <v>1</v>
      </c>
      <c r="D40" s="32"/>
      <c r="E40" s="105"/>
      <c r="F40" s="184" t="s">
        <v>406</v>
      </c>
      <c r="G40" s="174"/>
      <c r="H40" s="174"/>
      <c r="I40" s="174"/>
      <c r="J40" s="174"/>
      <c r="K40" s="174"/>
      <c r="L40" s="174"/>
      <c r="M40" s="174"/>
      <c r="N40" s="224"/>
      <c r="O40" s="174"/>
      <c r="P40" s="174"/>
      <c r="Q40" s="174"/>
      <c r="R40" s="174"/>
      <c r="S40" s="174"/>
      <c r="T40" s="175"/>
      <c r="U40" s="224"/>
      <c r="V40" s="174"/>
      <c r="W40" s="174"/>
      <c r="X40" s="174"/>
      <c r="Y40" s="174"/>
      <c r="Z40" s="174"/>
      <c r="AA40" s="175"/>
      <c r="AB40" s="224"/>
      <c r="AC40" s="174"/>
      <c r="AD40" s="174"/>
      <c r="AE40" s="174"/>
      <c r="AF40" s="174"/>
      <c r="AG40" s="174"/>
      <c r="AH40" s="175"/>
      <c r="AI40" s="224"/>
      <c r="AJ40" s="174"/>
      <c r="AK40" s="174"/>
      <c r="AL40" s="174"/>
      <c r="AM40" s="174"/>
      <c r="AN40" s="174"/>
      <c r="AO40" s="175"/>
      <c r="AP40" s="224"/>
      <c r="AQ40" s="174"/>
      <c r="AR40" s="174"/>
      <c r="AS40" s="174"/>
      <c r="AT40" s="174"/>
      <c r="AU40" s="174"/>
      <c r="AV40" s="175"/>
      <c r="AW40" s="224"/>
      <c r="AX40" s="174"/>
      <c r="AY40" s="174"/>
      <c r="AZ40" s="174"/>
      <c r="BA40" s="174"/>
      <c r="BB40" s="174"/>
      <c r="BC40" s="175"/>
      <c r="BD40" s="224"/>
      <c r="BE40" s="174"/>
      <c r="BF40" s="174"/>
      <c r="BG40" s="174"/>
      <c r="BH40" s="174"/>
      <c r="BI40" s="174"/>
      <c r="BJ40" s="175"/>
      <c r="BK40" s="224"/>
      <c r="BL40" s="174"/>
      <c r="BM40" s="174"/>
      <c r="BN40" s="174"/>
      <c r="BO40" s="174"/>
      <c r="BP40" s="174"/>
      <c r="BQ40" s="175"/>
      <c r="BR40" s="224"/>
      <c r="BS40" s="174"/>
      <c r="BT40" s="174"/>
      <c r="BU40" s="174"/>
      <c r="BV40" s="174"/>
      <c r="BW40" s="174"/>
      <c r="BX40" s="175"/>
      <c r="BY40" s="224"/>
      <c r="BZ40" s="174"/>
      <c r="CA40" s="174"/>
      <c r="CB40" s="174"/>
      <c r="CC40" s="174"/>
      <c r="CD40" s="174"/>
      <c r="CE40" s="175"/>
      <c r="CF40" s="224"/>
      <c r="CG40" s="174"/>
      <c r="CH40" s="174"/>
      <c r="CI40" s="174"/>
      <c r="CJ40" s="174"/>
      <c r="CK40" s="174"/>
      <c r="CL40" s="175"/>
      <c r="CM40" s="224"/>
      <c r="CN40" s="174"/>
      <c r="CO40" s="174"/>
      <c r="CP40" s="174"/>
      <c r="CQ40" s="174"/>
      <c r="CR40" s="174"/>
      <c r="CS40" s="175"/>
      <c r="CT40" s="224"/>
      <c r="CU40" s="174"/>
      <c r="CV40" s="174"/>
      <c r="CW40" s="174"/>
      <c r="CX40" s="174"/>
      <c r="CY40" s="174"/>
      <c r="CZ40" s="175"/>
      <c r="DA40" s="224"/>
      <c r="DB40" s="174"/>
      <c r="DC40" s="174"/>
      <c r="DD40" s="174"/>
      <c r="DE40" s="174"/>
      <c r="DF40" s="174"/>
      <c r="DG40" s="175"/>
      <c r="DH40" s="234"/>
      <c r="DK40" s="132">
        <v>0</v>
      </c>
    </row>
    <row r="41" spans="1:115" s="127" customFormat="1" ht="12" thickBot="1">
      <c r="A41" s="141"/>
      <c r="B41" s="141"/>
      <c r="D41" s="128"/>
      <c r="E41" s="170"/>
      <c r="F41" s="171" t="s">
        <v>401</v>
      </c>
      <c r="G41" s="172" t="e">
        <f aca="true" t="shared" si="23" ref="G41:AL41">G18+G35</f>
        <v>#REF!</v>
      </c>
      <c r="H41" s="172" t="e">
        <f t="shared" si="23"/>
        <v>#REF!</v>
      </c>
      <c r="I41" s="172" t="e">
        <f t="shared" si="23"/>
        <v>#REF!</v>
      </c>
      <c r="J41" s="172" t="e">
        <f t="shared" si="23"/>
        <v>#REF!</v>
      </c>
      <c r="K41" s="172" t="e">
        <f t="shared" si="23"/>
        <v>#REF!</v>
      </c>
      <c r="L41" s="172" t="e">
        <f t="shared" si="23"/>
        <v>#REF!</v>
      </c>
      <c r="M41" s="214" t="e">
        <f t="shared" si="23"/>
        <v>#REF!</v>
      </c>
      <c r="N41" s="225">
        <f t="shared" si="23"/>
        <v>0</v>
      </c>
      <c r="O41" s="172">
        <f t="shared" si="23"/>
        <v>0</v>
      </c>
      <c r="P41" s="172">
        <f t="shared" si="23"/>
        <v>0</v>
      </c>
      <c r="Q41" s="172">
        <f t="shared" si="23"/>
        <v>0</v>
      </c>
      <c r="R41" s="172">
        <f t="shared" si="23"/>
        <v>0</v>
      </c>
      <c r="S41" s="172">
        <f t="shared" si="23"/>
        <v>0</v>
      </c>
      <c r="T41" s="179">
        <f t="shared" si="23"/>
        <v>0</v>
      </c>
      <c r="U41" s="225">
        <f t="shared" si="23"/>
        <v>15.46</v>
      </c>
      <c r="V41" s="172">
        <f t="shared" si="23"/>
        <v>15.46</v>
      </c>
      <c r="W41" s="172">
        <f t="shared" si="23"/>
        <v>0</v>
      </c>
      <c r="X41" s="172">
        <f t="shared" si="23"/>
        <v>0</v>
      </c>
      <c r="Y41" s="172">
        <f t="shared" si="23"/>
        <v>0</v>
      </c>
      <c r="Z41" s="172">
        <f t="shared" si="23"/>
        <v>0</v>
      </c>
      <c r="AA41" s="179">
        <f t="shared" si="23"/>
        <v>0</v>
      </c>
      <c r="AB41" s="225" t="e">
        <f t="shared" si="23"/>
        <v>#REF!</v>
      </c>
      <c r="AC41" s="172" t="e">
        <f t="shared" si="23"/>
        <v>#REF!</v>
      </c>
      <c r="AD41" s="172" t="e">
        <f t="shared" si="23"/>
        <v>#REF!</v>
      </c>
      <c r="AE41" s="172" t="e">
        <f t="shared" si="23"/>
        <v>#REF!</v>
      </c>
      <c r="AF41" s="172" t="e">
        <f t="shared" si="23"/>
        <v>#REF!</v>
      </c>
      <c r="AG41" s="172" t="e">
        <f t="shared" si="23"/>
        <v>#REF!</v>
      </c>
      <c r="AH41" s="179" t="e">
        <f t="shared" si="23"/>
        <v>#REF!</v>
      </c>
      <c r="AI41" s="225" t="e">
        <f t="shared" si="23"/>
        <v>#REF!</v>
      </c>
      <c r="AJ41" s="172" t="e">
        <f t="shared" si="23"/>
        <v>#REF!</v>
      </c>
      <c r="AK41" s="172" t="e">
        <f t="shared" si="23"/>
        <v>#REF!</v>
      </c>
      <c r="AL41" s="172" t="e">
        <f t="shared" si="23"/>
        <v>#REF!</v>
      </c>
      <c r="AM41" s="172" t="e">
        <f aca="true" t="shared" si="24" ref="AM41:BR41">AM18+AM35</f>
        <v>#REF!</v>
      </c>
      <c r="AN41" s="172" t="e">
        <f t="shared" si="24"/>
        <v>#REF!</v>
      </c>
      <c r="AO41" s="179" t="e">
        <f t="shared" si="24"/>
        <v>#REF!</v>
      </c>
      <c r="AP41" s="225">
        <f t="shared" si="24"/>
        <v>0</v>
      </c>
      <c r="AQ41" s="172">
        <f t="shared" si="24"/>
        <v>0</v>
      </c>
      <c r="AR41" s="172">
        <f t="shared" si="24"/>
        <v>0</v>
      </c>
      <c r="AS41" s="172">
        <f t="shared" si="24"/>
        <v>0</v>
      </c>
      <c r="AT41" s="172">
        <f t="shared" si="24"/>
        <v>0</v>
      </c>
      <c r="AU41" s="172">
        <f t="shared" si="24"/>
        <v>0</v>
      </c>
      <c r="AV41" s="179">
        <f t="shared" si="24"/>
        <v>0</v>
      </c>
      <c r="AW41" s="225" t="e">
        <f t="shared" si="24"/>
        <v>#REF!</v>
      </c>
      <c r="AX41" s="172" t="e">
        <f t="shared" si="24"/>
        <v>#REF!</v>
      </c>
      <c r="AY41" s="172" t="e">
        <f t="shared" si="24"/>
        <v>#REF!</v>
      </c>
      <c r="AZ41" s="172" t="e">
        <f t="shared" si="24"/>
        <v>#REF!</v>
      </c>
      <c r="BA41" s="172" t="e">
        <f t="shared" si="24"/>
        <v>#REF!</v>
      </c>
      <c r="BB41" s="172" t="e">
        <f t="shared" si="24"/>
        <v>#REF!</v>
      </c>
      <c r="BC41" s="179" t="e">
        <f t="shared" si="24"/>
        <v>#REF!</v>
      </c>
      <c r="BD41" s="225" t="e">
        <f t="shared" si="24"/>
        <v>#REF!</v>
      </c>
      <c r="BE41" s="172" t="e">
        <f t="shared" si="24"/>
        <v>#REF!</v>
      </c>
      <c r="BF41" s="172" t="e">
        <f t="shared" si="24"/>
        <v>#REF!</v>
      </c>
      <c r="BG41" s="172" t="e">
        <f t="shared" si="24"/>
        <v>#REF!</v>
      </c>
      <c r="BH41" s="172" t="e">
        <f t="shared" si="24"/>
        <v>#REF!</v>
      </c>
      <c r="BI41" s="172" t="e">
        <f t="shared" si="24"/>
        <v>#REF!</v>
      </c>
      <c r="BJ41" s="179" t="e">
        <f t="shared" si="24"/>
        <v>#REF!</v>
      </c>
      <c r="BK41" s="225">
        <f t="shared" si="24"/>
        <v>0</v>
      </c>
      <c r="BL41" s="172">
        <f t="shared" si="24"/>
        <v>0</v>
      </c>
      <c r="BM41" s="172">
        <f t="shared" si="24"/>
        <v>0</v>
      </c>
      <c r="BN41" s="172">
        <f t="shared" si="24"/>
        <v>0</v>
      </c>
      <c r="BO41" s="172">
        <f t="shared" si="24"/>
        <v>0</v>
      </c>
      <c r="BP41" s="172">
        <f t="shared" si="24"/>
        <v>0</v>
      </c>
      <c r="BQ41" s="179">
        <f t="shared" si="24"/>
        <v>0</v>
      </c>
      <c r="BR41" s="225">
        <f t="shared" si="24"/>
        <v>0</v>
      </c>
      <c r="BS41" s="172">
        <f aca="true" t="shared" si="25" ref="BS41:CX41">BS18+BS35</f>
        <v>0</v>
      </c>
      <c r="BT41" s="172">
        <f t="shared" si="25"/>
        <v>0</v>
      </c>
      <c r="BU41" s="172">
        <f t="shared" si="25"/>
        <v>0</v>
      </c>
      <c r="BV41" s="172">
        <f t="shared" si="25"/>
        <v>0</v>
      </c>
      <c r="BW41" s="172">
        <f t="shared" si="25"/>
        <v>0</v>
      </c>
      <c r="BX41" s="179">
        <f t="shared" si="25"/>
        <v>0</v>
      </c>
      <c r="BY41" s="225">
        <f t="shared" si="25"/>
        <v>0</v>
      </c>
      <c r="BZ41" s="172">
        <f t="shared" si="25"/>
        <v>0</v>
      </c>
      <c r="CA41" s="172">
        <f t="shared" si="25"/>
        <v>0</v>
      </c>
      <c r="CB41" s="172">
        <f t="shared" si="25"/>
        <v>0</v>
      </c>
      <c r="CC41" s="172">
        <f t="shared" si="25"/>
        <v>0</v>
      </c>
      <c r="CD41" s="172">
        <f t="shared" si="25"/>
        <v>0</v>
      </c>
      <c r="CE41" s="179">
        <f t="shared" si="25"/>
        <v>0</v>
      </c>
      <c r="CF41" s="225">
        <f t="shared" si="25"/>
        <v>0</v>
      </c>
      <c r="CG41" s="172">
        <f t="shared" si="25"/>
        <v>0</v>
      </c>
      <c r="CH41" s="172">
        <f t="shared" si="25"/>
        <v>0</v>
      </c>
      <c r="CI41" s="172">
        <f t="shared" si="25"/>
        <v>0</v>
      </c>
      <c r="CJ41" s="172">
        <f t="shared" si="25"/>
        <v>0</v>
      </c>
      <c r="CK41" s="172">
        <f t="shared" si="25"/>
        <v>0</v>
      </c>
      <c r="CL41" s="179">
        <f t="shared" si="25"/>
        <v>0</v>
      </c>
      <c r="CM41" s="225">
        <f t="shared" si="25"/>
        <v>0</v>
      </c>
      <c r="CN41" s="172">
        <f t="shared" si="25"/>
        <v>0</v>
      </c>
      <c r="CO41" s="172">
        <f t="shared" si="25"/>
        <v>0</v>
      </c>
      <c r="CP41" s="172">
        <f t="shared" si="25"/>
        <v>0</v>
      </c>
      <c r="CQ41" s="172">
        <f t="shared" si="25"/>
        <v>0</v>
      </c>
      <c r="CR41" s="172">
        <f t="shared" si="25"/>
        <v>0</v>
      </c>
      <c r="CS41" s="179">
        <f t="shared" si="25"/>
        <v>0</v>
      </c>
      <c r="CT41" s="225">
        <f t="shared" si="25"/>
        <v>0</v>
      </c>
      <c r="CU41" s="172">
        <f t="shared" si="25"/>
        <v>0</v>
      </c>
      <c r="CV41" s="172">
        <f t="shared" si="25"/>
        <v>0</v>
      </c>
      <c r="CW41" s="172">
        <f t="shared" si="25"/>
        <v>0</v>
      </c>
      <c r="CX41" s="172">
        <f t="shared" si="25"/>
        <v>0</v>
      </c>
      <c r="CY41" s="172">
        <f aca="true" t="shared" si="26" ref="CY41:DG41">CY18+CY35</f>
        <v>0</v>
      </c>
      <c r="CZ41" s="179">
        <f t="shared" si="26"/>
        <v>0</v>
      </c>
      <c r="DA41" s="225">
        <f t="shared" si="26"/>
        <v>0</v>
      </c>
      <c r="DB41" s="172">
        <f t="shared" si="26"/>
        <v>0</v>
      </c>
      <c r="DC41" s="172">
        <f t="shared" si="26"/>
        <v>0</v>
      </c>
      <c r="DD41" s="172">
        <f t="shared" si="26"/>
        <v>0</v>
      </c>
      <c r="DE41" s="172">
        <f t="shared" si="26"/>
        <v>0</v>
      </c>
      <c r="DF41" s="172">
        <f t="shared" si="26"/>
        <v>0</v>
      </c>
      <c r="DG41" s="179">
        <f t="shared" si="26"/>
        <v>0</v>
      </c>
      <c r="DH41" s="234"/>
      <c r="DK41" s="132"/>
    </row>
    <row r="42" spans="1:115" s="156" customFormat="1" ht="11.25" customHeight="1">
      <c r="A42" s="141"/>
      <c r="B42" s="141"/>
      <c r="D42" s="157"/>
      <c r="E42" s="158"/>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60"/>
      <c r="AJ42" s="159"/>
      <c r="AK42" s="159"/>
      <c r="AL42" s="159"/>
      <c r="AM42" s="159"/>
      <c r="AN42" s="159"/>
      <c r="AO42" s="159"/>
      <c r="AP42" s="160"/>
      <c r="AQ42" s="159"/>
      <c r="AR42" s="159"/>
      <c r="AS42" s="159"/>
      <c r="AT42" s="159"/>
      <c r="AU42" s="159"/>
      <c r="AV42" s="159"/>
      <c r="AW42" s="160"/>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60"/>
      <c r="BZ42" s="159"/>
      <c r="CA42" s="159"/>
      <c r="CB42" s="159"/>
      <c r="CC42" s="159"/>
      <c r="CD42" s="159"/>
      <c r="CE42" s="159"/>
      <c r="CF42" s="159"/>
      <c r="CG42" s="159"/>
      <c r="CH42" s="159"/>
      <c r="CI42" s="159"/>
      <c r="CJ42" s="159"/>
      <c r="CK42" s="159"/>
      <c r="CL42" s="159"/>
      <c r="CM42" s="161"/>
      <c r="CN42" s="159"/>
      <c r="CO42" s="159"/>
      <c r="CP42" s="159"/>
      <c r="CQ42" s="159"/>
      <c r="CR42" s="159"/>
      <c r="CS42" s="159"/>
      <c r="CT42" s="161"/>
      <c r="CU42" s="159"/>
      <c r="CV42" s="159"/>
      <c r="CW42" s="159"/>
      <c r="CX42" s="159"/>
      <c r="CY42" s="159"/>
      <c r="CZ42" s="159"/>
      <c r="DA42" s="162"/>
      <c r="DB42" s="159"/>
      <c r="DC42" s="159"/>
      <c r="DD42" s="159"/>
      <c r="DE42" s="159"/>
      <c r="DF42" s="159"/>
      <c r="DG42" s="159"/>
      <c r="DH42" s="163"/>
      <c r="DK42" s="132"/>
    </row>
    <row r="43" spans="4:112" ht="11.25">
      <c r="D43" s="32"/>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101"/>
    </row>
    <row r="44" spans="4:111" ht="11.2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row>
  </sheetData>
  <sheetProtection password="E4D4" sheet="1" scenarios="1" formatColumns="0" formatRows="0"/>
  <mergeCells count="42">
    <mergeCell ref="G15:M15"/>
    <mergeCell ref="N15:T15"/>
    <mergeCell ref="U15:AA15"/>
    <mergeCell ref="AB15:AH15"/>
    <mergeCell ref="AI15:AO15"/>
    <mergeCell ref="D10:DH10"/>
    <mergeCell ref="D11:DH11"/>
    <mergeCell ref="D12:DH12"/>
    <mergeCell ref="E14:E16"/>
    <mergeCell ref="F14:F16"/>
    <mergeCell ref="AP15:AV15"/>
    <mergeCell ref="AW15:BC15"/>
    <mergeCell ref="BD15:BJ15"/>
    <mergeCell ref="BK15:BQ15"/>
    <mergeCell ref="BR15:BX15"/>
    <mergeCell ref="BY15:CE15"/>
    <mergeCell ref="CF15:CL15"/>
    <mergeCell ref="CM15:CS15"/>
    <mergeCell ref="CT15:CZ15"/>
    <mergeCell ref="DA15:DG15"/>
    <mergeCell ref="G17:M17"/>
    <mergeCell ref="N17:T17"/>
    <mergeCell ref="U17:AA17"/>
    <mergeCell ref="AB17:AH17"/>
    <mergeCell ref="AI17:AO17"/>
    <mergeCell ref="AP17:AV17"/>
    <mergeCell ref="AW17:BC17"/>
    <mergeCell ref="BD17:BJ17"/>
    <mergeCell ref="BK17:BQ17"/>
    <mergeCell ref="BR17:BX17"/>
    <mergeCell ref="BY17:CE17"/>
    <mergeCell ref="CF17:CL17"/>
    <mergeCell ref="CM17:CS17"/>
    <mergeCell ref="CT17:CZ17"/>
    <mergeCell ref="DA17:DG17"/>
    <mergeCell ref="G14:DG14"/>
    <mergeCell ref="DF3:DH3"/>
    <mergeCell ref="DF4:DH4"/>
    <mergeCell ref="DG5:DH5"/>
    <mergeCell ref="DG6:DH6"/>
    <mergeCell ref="DG7:DH7"/>
    <mergeCell ref="DG8:DH8"/>
  </mergeCells>
  <dataValidations count="2">
    <dataValidation type="decimal" operator="greaterThanOrEqual" allowBlank="1" showInputMessage="1" showErrorMessage="1" errorTitle="Ошибка" error="Введите неотрицательное действительное число." sqref="AP42 G41:DG41 BY42 AI42 AW42 N39:DG39 N33:DG33 W32:AA32 N30:DG30 DC32:DG32 CV32:CZ32 CO32:CS32 CH32:CL32 CA32:CE32 BT32:BX32 BM32:BQ32 BF32:BJ32 AY32:BC32 AR32:AV32 AK32:AO32 AD32:AH32 H27:M30 U20:U24 G18:M24 O24:T24 N20:N24 V24:AA24 N18:DG19 AB20:AB24 AI20:AI24 AP20:AP24 AW20:AW24 BD20:BD24 BK20:BK24 BR20:BR24 BY20:BY24 CF20:CF24 CM20:CM24 CT20:CT24 DA20:DA24 AC24:AH24 AJ24:AO24 AQ24:AV24 AX24:BC24 BE24:BJ24 BL24:BQ24 BS24:BX24 BZ24:CE24 CG24:CL24 CN24:CS24 CU24:CZ24 U27:U29 H26:DG26 N27:N29 AB27:AB29 AI27:AI29 AP27:AP29 AW27:AW29 BD27:BD29 BK27:BK29 BR27:BR29 BY27:BY29 CF27:CF29 CM27:CM29 CT27:CT29 DA27:DA29 G32:M33 DB24:DG24 G26:G30 P32:T32 G35:DG35 G36:M39">
      <formula1>0</formula1>
    </dataValidation>
    <dataValidation type="decimal" allowBlank="1" showInputMessage="1" showErrorMessage="1" sqref="N36:DG38 DA32:DB32 CT32:CU32 CM32:CN32 CF32:CG32 BY32:BZ32 BR32:BS32 BK32:BL32 BD32:BE32 AW32:AX32 AP32:AQ32 AI32:AJ32 AB32:AC32 N32:O32 U32:V32 V20:AA23 O20:T23 AC20:AH23 AJ20:AO23 AQ20:AV23 AX20:BC23 BE20:BJ23 BL20:BQ23 BS20:BX23 BZ20:CE23 CG20:CL23 CN20:CS23 CU20:CZ23 DB20:DG23 V27:AA29 O27:T29 AC27:AH29 AJ27:AO29 AQ27:AV29 AX27:BC29 BE27:BJ29 BL27:BQ29 BS27:BX29 BZ27:CE29 CG27:CL29 CN27:CS29 CU27:CZ29 DB27:DG29">
      <formula1>-9999999999999990000000000000000000000</formula1>
      <formula2>9.99999999999999E+35</formula2>
    </dataValidation>
  </dataValidations>
  <hyperlinks>
    <hyperlink ref="F25" location="'Источники финансирования'!F1" display="Добавить прочие"/>
    <hyperlink ref="F31" location="'Источники финансирования'!F1" display="Добавить прочие"/>
    <hyperlink ref="F34" location="'Источники финансирования'!F1" display="Добавить"/>
    <hyperlink ref="F40" location="'Источники финансирования'!F1" display="Добавить"/>
    <hyperlink ref="C23" location="'Источники финансирования'!C1" display="-"/>
    <hyperlink ref="C29" location="'Источники финансирования'!C1" display="-"/>
    <hyperlink ref="C32" location="'Источники финансирования'!C1" display="-"/>
    <hyperlink ref="C38" location="'Источники финансирования'!C1" display="-"/>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10" r:id="rId1"/>
  <headerFooter>
    <oddFooter>&amp;R&amp;P</oddFooter>
  </headerFooter>
</worksheet>
</file>

<file path=xl/worksheets/sheet18.xml><?xml version="1.0" encoding="utf-8"?>
<worksheet xmlns="http://schemas.openxmlformats.org/spreadsheetml/2006/main" xmlns:r="http://schemas.openxmlformats.org/officeDocument/2006/relationships">
  <sheetPr codeName="Лист1">
    <pageSetUpPr fitToPage="1"/>
  </sheetPr>
  <dimension ref="A1:S51"/>
  <sheetViews>
    <sheetView showGridLines="0" zoomScalePageLayoutView="0" workbookViewId="0" topLeftCell="C16">
      <selection activeCell="A20" sqref="A20:IV20"/>
    </sheetView>
  </sheetViews>
  <sheetFormatPr defaultColWidth="23.421875" defaultRowHeight="11.25"/>
  <cols>
    <col min="1" max="1" width="9.421875" style="141" hidden="1" customWidth="1"/>
    <col min="2" max="2" width="11.8515625" style="141" hidden="1" customWidth="1"/>
    <col min="3" max="3" width="5.140625" style="0" customWidth="1"/>
    <col min="4" max="4" width="4.421875" style="0" customWidth="1"/>
    <col min="5" max="5" width="7.00390625" style="0" bestFit="1" customWidth="1"/>
    <col min="6" max="6" width="35.8515625" style="0" customWidth="1"/>
    <col min="7" max="7" width="10.421875" style="0" bestFit="1" customWidth="1"/>
    <col min="8" max="8" width="17.57421875" style="0" customWidth="1"/>
    <col min="9" max="9" width="14.57421875" style="0" bestFit="1" customWidth="1"/>
    <col min="10" max="13" width="15.8515625" style="0" customWidth="1"/>
    <col min="14" max="15" width="15.8515625" style="0" hidden="1" customWidth="1"/>
    <col min="16" max="18" width="23.421875" style="0" customWidth="1"/>
    <col min="19" max="19" width="23.421875" style="132" hidden="1" customWidth="1"/>
  </cols>
  <sheetData>
    <row r="1" spans="1:19" s="45" customFormat="1" ht="11.25" customHeight="1" hidden="1">
      <c r="A1" s="141">
        <f>ID</f>
        <v>26555079</v>
      </c>
      <c r="B1" s="141"/>
      <c r="F1" s="45" t="s">
        <v>465</v>
      </c>
      <c r="G1" s="47"/>
      <c r="H1" s="47"/>
      <c r="I1" s="47"/>
      <c r="J1" s="47"/>
      <c r="K1" s="47"/>
      <c r="L1" s="47"/>
      <c r="M1" s="47"/>
      <c r="N1" s="47"/>
      <c r="O1" s="47"/>
      <c r="P1" s="47"/>
      <c r="S1" s="132"/>
    </row>
    <row r="2" spans="1:19" s="45" customFormat="1" ht="11.25" customHeight="1" hidden="1">
      <c r="A2" s="141"/>
      <c r="B2" s="141"/>
      <c r="G2" s="46"/>
      <c r="H2" s="46"/>
      <c r="I2" s="46"/>
      <c r="J2" s="46"/>
      <c r="K2" s="46"/>
      <c r="L2" s="46"/>
      <c r="M2" s="46"/>
      <c r="N2" s="46"/>
      <c r="O2" s="46"/>
      <c r="P2" s="46"/>
      <c r="S2" s="132"/>
    </row>
    <row r="3" spans="1:19" s="100" customFormat="1" ht="11.25">
      <c r="A3" s="141"/>
      <c r="B3" s="141"/>
      <c r="L3" s="364"/>
      <c r="M3" s="364"/>
      <c r="N3" s="364"/>
      <c r="O3" s="364"/>
      <c r="P3" s="364"/>
      <c r="S3" s="132"/>
    </row>
    <row r="4" spans="1:19" s="100" customFormat="1" ht="54" customHeight="1" hidden="1">
      <c r="A4" s="141"/>
      <c r="B4" s="141"/>
      <c r="L4" s="390" t="s">
        <v>293</v>
      </c>
      <c r="M4" s="390"/>
      <c r="N4" s="390"/>
      <c r="O4" s="390"/>
      <c r="P4" s="390"/>
      <c r="S4" s="132"/>
    </row>
    <row r="5" spans="1:19" s="100" customFormat="1" ht="22.5" customHeight="1" hidden="1">
      <c r="A5" s="141"/>
      <c r="B5" s="141"/>
      <c r="N5" s="405" t="str">
        <f>IF(B_POST="","",B_POST)</f>
        <v>Генеральный директор</v>
      </c>
      <c r="O5" s="405"/>
      <c r="P5" s="405"/>
      <c r="S5" s="132"/>
    </row>
    <row r="6" spans="1:19" s="100" customFormat="1" ht="22.5" customHeight="1" hidden="1">
      <c r="A6" s="141"/>
      <c r="B6" s="141"/>
      <c r="N6" s="406" t="str">
        <f>IF(B_FIO="","",B_FIO)</f>
        <v>Эмдин Сергей Владимирович</v>
      </c>
      <c r="O6" s="406"/>
      <c r="P6" s="406"/>
      <c r="S6" s="132"/>
    </row>
    <row r="7" spans="1:19" s="100" customFormat="1" ht="22.5" customHeight="1" hidden="1">
      <c r="A7" s="141"/>
      <c r="B7" s="141"/>
      <c r="N7" s="394" t="s">
        <v>256</v>
      </c>
      <c r="O7" s="394"/>
      <c r="P7" s="394"/>
      <c r="S7" s="132"/>
    </row>
    <row r="8" spans="14:16" ht="22.5" customHeight="1" hidden="1">
      <c r="N8" s="357" t="s">
        <v>257</v>
      </c>
      <c r="O8" s="357"/>
      <c r="P8" s="357"/>
    </row>
    <row r="9" ht="16.5" customHeight="1" thickBot="1">
      <c r="P9" s="99"/>
    </row>
    <row r="10" spans="4:16" ht="26.25" customHeight="1">
      <c r="D10" s="374" t="str">
        <f>"Целевые показатели энергосбережения и повышения энергетической эффективности, достижение которых должно быть обеспечено в результате реализации программ в области энергосбережения и повышения энергетической эффективности на "&amp;YEAR_PERIOD&amp;"-"&amp;YEAR_PERIOD+DURATION-1&amp;" гг. (план)"</f>
        <v>Целевые показатели энергосбережения и повышения энергетической эффективности, достижение которых должно быть обеспечено в результате реализации программ в области энергосбережения и повышения энергетической эффективности на 2014-2014 гг. (план)</v>
      </c>
      <c r="E10" s="375"/>
      <c r="F10" s="375"/>
      <c r="G10" s="375"/>
      <c r="H10" s="375"/>
      <c r="I10" s="375"/>
      <c r="J10" s="375"/>
      <c r="K10" s="375"/>
      <c r="L10" s="375"/>
      <c r="M10" s="375"/>
      <c r="N10" s="375"/>
      <c r="O10" s="375"/>
      <c r="P10" s="376"/>
    </row>
    <row r="11" spans="4:16" ht="26.25" customHeight="1" thickBot="1">
      <c r="D11" s="317" t="str">
        <f>COMPANY</f>
        <v>ООО "Воздушные ворота северной столицы"</v>
      </c>
      <c r="E11" s="318"/>
      <c r="F11" s="318"/>
      <c r="G11" s="318"/>
      <c r="H11" s="318"/>
      <c r="I11" s="318"/>
      <c r="J11" s="318"/>
      <c r="K11" s="318"/>
      <c r="L11" s="318"/>
      <c r="M11" s="318"/>
      <c r="N11" s="318"/>
      <c r="O11" s="318"/>
      <c r="P11" s="319"/>
    </row>
    <row r="12" spans="4:16" ht="26.25" customHeight="1">
      <c r="D12" s="380"/>
      <c r="E12" s="380"/>
      <c r="F12" s="380"/>
      <c r="G12" s="380"/>
      <c r="H12" s="380"/>
      <c r="I12" s="380"/>
      <c r="J12" s="380"/>
      <c r="K12" s="380"/>
      <c r="L12" s="380"/>
      <c r="M12" s="380"/>
      <c r="N12" s="380"/>
      <c r="O12" s="380"/>
      <c r="P12" s="380"/>
    </row>
    <row r="13" spans="4:16" ht="12" thickBot="1">
      <c r="D13" s="33"/>
      <c r="E13" s="34"/>
      <c r="F13" s="34"/>
      <c r="G13" s="34"/>
      <c r="H13" s="34"/>
      <c r="I13" s="34"/>
      <c r="J13" s="34"/>
      <c r="K13" s="34"/>
      <c r="L13" s="34"/>
      <c r="M13" s="34"/>
      <c r="N13" s="34"/>
      <c r="O13" s="34"/>
      <c r="P13" s="37"/>
    </row>
    <row r="14" spans="4:16" ht="29.25" customHeight="1">
      <c r="D14" s="32"/>
      <c r="E14" s="411" t="s">
        <v>34</v>
      </c>
      <c r="F14" s="413" t="s">
        <v>466</v>
      </c>
      <c r="G14" s="413" t="s">
        <v>468</v>
      </c>
      <c r="H14" s="409" t="str">
        <f>"Ожидание на конец "&amp;YEAR_PERIOD-1&amp;" г."</f>
        <v>Ожидание на конец 2013 г.</v>
      </c>
      <c r="I14" s="409"/>
      <c r="J14" s="415" t="str">
        <f>"План "&amp;YEAR_PERIOD+DURATION&amp;" г."</f>
        <v>План 2015 г.</v>
      </c>
      <c r="K14" s="416"/>
      <c r="L14" s="407" t="s">
        <v>497</v>
      </c>
      <c r="M14" s="407" t="s">
        <v>498</v>
      </c>
      <c r="N14" s="409" t="s">
        <v>467</v>
      </c>
      <c r="O14" s="410"/>
      <c r="P14" s="38"/>
    </row>
    <row r="15" spans="4:16" ht="47.25" customHeight="1" thickBot="1">
      <c r="D15" s="32"/>
      <c r="E15" s="412"/>
      <c r="F15" s="414"/>
      <c r="G15" s="414"/>
      <c r="H15" s="155" t="s">
        <v>470</v>
      </c>
      <c r="I15" s="155" t="s">
        <v>471</v>
      </c>
      <c r="J15" s="155" t="s">
        <v>470</v>
      </c>
      <c r="K15" s="155" t="s">
        <v>471</v>
      </c>
      <c r="L15" s="408"/>
      <c r="M15" s="408"/>
      <c r="N15" s="155" t="s">
        <v>470</v>
      </c>
      <c r="O15" s="273" t="s">
        <v>471</v>
      </c>
      <c r="P15" s="38"/>
    </row>
    <row r="16" spans="4:16" ht="12" thickBot="1">
      <c r="D16" s="32"/>
      <c r="E16" s="215">
        <v>1</v>
      </c>
      <c r="F16" s="215">
        <v>2</v>
      </c>
      <c r="G16" s="215">
        <v>3</v>
      </c>
      <c r="H16" s="215">
        <v>4</v>
      </c>
      <c r="I16" s="215">
        <v>5</v>
      </c>
      <c r="J16" s="215">
        <v>6</v>
      </c>
      <c r="K16" s="215">
        <v>7</v>
      </c>
      <c r="L16" s="215">
        <v>8</v>
      </c>
      <c r="M16" s="215">
        <v>9</v>
      </c>
      <c r="N16" s="215">
        <v>10</v>
      </c>
      <c r="O16" s="104">
        <v>11</v>
      </c>
      <c r="P16" s="38"/>
    </row>
    <row r="17" spans="4:16" ht="22.5" hidden="1">
      <c r="D17" s="32"/>
      <c r="E17" s="238"/>
      <c r="F17" s="239" t="s">
        <v>207</v>
      </c>
      <c r="G17" s="240"/>
      <c r="H17" s="240"/>
      <c r="I17" s="240"/>
      <c r="J17" s="240"/>
      <c r="K17" s="240"/>
      <c r="L17" s="240"/>
      <c r="M17" s="240"/>
      <c r="N17" s="240"/>
      <c r="O17" s="241"/>
      <c r="P17" s="234"/>
    </row>
    <row r="18" spans="4:16" ht="11.25" hidden="1">
      <c r="D18" s="32"/>
      <c r="E18" s="242"/>
      <c r="F18" s="244"/>
      <c r="G18" s="244"/>
      <c r="H18" s="244"/>
      <c r="I18" s="244"/>
      <c r="J18" s="244"/>
      <c r="K18" s="244"/>
      <c r="L18" s="244"/>
      <c r="M18" s="244"/>
      <c r="N18" s="244"/>
      <c r="O18" s="245"/>
      <c r="P18" s="234"/>
    </row>
    <row r="19" spans="4:16" ht="11.25">
      <c r="D19" s="32"/>
      <c r="E19" s="242"/>
      <c r="F19" s="243" t="s">
        <v>242</v>
      </c>
      <c r="G19" s="244"/>
      <c r="H19" s="244"/>
      <c r="I19" s="244"/>
      <c r="J19" s="244"/>
      <c r="K19" s="244"/>
      <c r="L19" s="244"/>
      <c r="M19" s="244"/>
      <c r="N19" s="244"/>
      <c r="O19" s="245"/>
      <c r="P19" s="234"/>
    </row>
    <row r="20" spans="1:16" ht="22.5">
      <c r="A20" s="254"/>
      <c r="B20" s="141">
        <v>1</v>
      </c>
      <c r="D20" s="32"/>
      <c r="E20" s="282" t="str">
        <f>'Передача ЭЭ'!$E$19</f>
        <v>1.</v>
      </c>
      <c r="F20" s="252" t="str">
        <f>'Передача ЭЭ'!$F$19</f>
        <v>Снижение расхода электрической энергии на собственные нужды</v>
      </c>
      <c r="G20" s="280" t="str">
        <f>'Передача ЭЭ'!$G$19</f>
        <v>кВт.ч, %</v>
      </c>
      <c r="H20" s="251">
        <f>'Передача ЭЭ'!$Q$19</f>
        <v>0</v>
      </c>
      <c r="I20" s="251">
        <f>'Передача ЭЭ'!$R$19</f>
        <v>0</v>
      </c>
      <c r="J20" s="251">
        <f>'Передача ЭЭ'!$AV$19</f>
        <v>0</v>
      </c>
      <c r="K20" s="251">
        <f>'Передача ЭЭ'!$AW$19</f>
        <v>0</v>
      </c>
      <c r="L20" s="250">
        <f>J20-H20</f>
        <v>0</v>
      </c>
      <c r="M20" s="250">
        <f>K20-I20</f>
        <v>0</v>
      </c>
      <c r="N20" s="271">
        <f>IF(H20=0,0,-(1-L20/H20)*100)</f>
        <v>0</v>
      </c>
      <c r="O20" s="270">
        <f>IF(I20=0,0,-(1-M20/I20)*100)</f>
        <v>0</v>
      </c>
      <c r="P20" s="234"/>
    </row>
    <row r="21" spans="4:16" ht="11.25">
      <c r="D21" s="32"/>
      <c r="E21" s="242"/>
      <c r="F21" s="244"/>
      <c r="G21" s="244"/>
      <c r="H21" s="244"/>
      <c r="I21" s="244"/>
      <c r="J21" s="244"/>
      <c r="K21" s="244"/>
      <c r="L21" s="244"/>
      <c r="M21" s="244"/>
      <c r="N21" s="244"/>
      <c r="O21" s="245"/>
      <c r="P21" s="234"/>
    </row>
    <row r="22" spans="4:16" ht="11.25">
      <c r="D22" s="32"/>
      <c r="E22" s="242"/>
      <c r="F22" s="243" t="s">
        <v>161</v>
      </c>
      <c r="G22" s="244"/>
      <c r="H22" s="244"/>
      <c r="I22" s="244"/>
      <c r="J22" s="244"/>
      <c r="K22" s="244"/>
      <c r="L22" s="244"/>
      <c r="M22" s="244"/>
      <c r="N22" s="244"/>
      <c r="O22" s="245"/>
      <c r="P22" s="234"/>
    </row>
    <row r="23" spans="4:16" ht="11.25">
      <c r="D23" s="32"/>
      <c r="E23" s="242"/>
      <c r="F23" s="244"/>
      <c r="G23" s="244"/>
      <c r="H23" s="244"/>
      <c r="I23" s="244"/>
      <c r="J23" s="244"/>
      <c r="K23" s="244"/>
      <c r="L23" s="244"/>
      <c r="M23" s="244"/>
      <c r="N23" s="244"/>
      <c r="O23" s="245"/>
      <c r="P23" s="234"/>
    </row>
    <row r="24" spans="4:16" ht="11.25">
      <c r="D24" s="32"/>
      <c r="E24" s="242"/>
      <c r="F24" s="243" t="s">
        <v>178</v>
      </c>
      <c r="G24" s="244"/>
      <c r="H24" s="244"/>
      <c r="I24" s="244"/>
      <c r="J24" s="244"/>
      <c r="K24" s="244"/>
      <c r="L24" s="244"/>
      <c r="M24" s="244"/>
      <c r="N24" s="244"/>
      <c r="O24" s="245"/>
      <c r="P24" s="234"/>
    </row>
    <row r="25" spans="1:16" ht="78.75">
      <c r="A25" s="254"/>
      <c r="B25" s="141">
        <v>1</v>
      </c>
      <c r="D25" s="32"/>
      <c r="E25" s="282" t="e">
        <f>#REF!</f>
        <v>#REF!</v>
      </c>
      <c r="F25" s="252" t="e">
        <f>#REF!</f>
        <v>#REF!</v>
      </c>
      <c r="G25" s="279" t="e">
        <f>#REF!</f>
        <v>#REF!</v>
      </c>
      <c r="H25" s="251" t="e">
        <f>#REF!</f>
        <v>#REF!</v>
      </c>
      <c r="I25" s="251" t="e">
        <f>#REF!</f>
        <v>#REF!</v>
      </c>
      <c r="J25" s="251" t="e">
        <f>#REF!</f>
        <v>#REF!</v>
      </c>
      <c r="K25" s="251" t="e">
        <f>#REF!</f>
        <v>#REF!</v>
      </c>
      <c r="L25" s="250" t="e">
        <f>J25-H25</f>
        <v>#REF!</v>
      </c>
      <c r="M25" s="250" t="e">
        <f>K25-I25</f>
        <v>#REF!</v>
      </c>
      <c r="N25" s="271" t="e">
        <f>IF(H25=0,0,-(1-L25/H25)*100)</f>
        <v>#REF!</v>
      </c>
      <c r="O25" s="270" t="e">
        <f>IF(I25=0,0,-(1-M25/I25)*100)</f>
        <v>#REF!</v>
      </c>
      <c r="P25" s="234"/>
    </row>
    <row r="26" spans="4:16" ht="11.25">
      <c r="D26" s="32"/>
      <c r="E26" s="242"/>
      <c r="F26" s="244"/>
      <c r="G26" s="244"/>
      <c r="H26" s="244"/>
      <c r="I26" s="244"/>
      <c r="J26" s="244"/>
      <c r="K26" s="244"/>
      <c r="L26" s="244"/>
      <c r="M26" s="244"/>
      <c r="N26" s="244"/>
      <c r="O26" s="245"/>
      <c r="P26" s="234"/>
    </row>
    <row r="27" spans="4:16" ht="33.75" hidden="1">
      <c r="D27" s="32"/>
      <c r="E27" s="242"/>
      <c r="F27" s="243" t="s">
        <v>251</v>
      </c>
      <c r="G27" s="244"/>
      <c r="H27" s="244"/>
      <c r="I27" s="244"/>
      <c r="J27" s="244"/>
      <c r="K27" s="244"/>
      <c r="L27" s="244"/>
      <c r="M27" s="244"/>
      <c r="N27" s="244"/>
      <c r="O27" s="245"/>
      <c r="P27" s="234"/>
    </row>
    <row r="28" spans="4:16" ht="11.25" hidden="1">
      <c r="D28" s="32"/>
      <c r="E28" s="242"/>
      <c r="F28" s="244"/>
      <c r="G28" s="244"/>
      <c r="H28" s="244"/>
      <c r="I28" s="244"/>
      <c r="J28" s="244"/>
      <c r="K28" s="244"/>
      <c r="L28" s="244"/>
      <c r="M28" s="244"/>
      <c r="N28" s="244"/>
      <c r="O28" s="245"/>
      <c r="P28" s="234"/>
    </row>
    <row r="29" spans="4:16" ht="11.25">
      <c r="D29" s="32"/>
      <c r="E29" s="242"/>
      <c r="F29" s="243" t="s">
        <v>243</v>
      </c>
      <c r="G29" s="244"/>
      <c r="H29" s="244"/>
      <c r="I29" s="244"/>
      <c r="J29" s="244"/>
      <c r="K29" s="244"/>
      <c r="L29" s="244"/>
      <c r="M29" s="244"/>
      <c r="N29" s="244"/>
      <c r="O29" s="245"/>
      <c r="P29" s="234"/>
    </row>
    <row r="30" spans="1:16" ht="78.75">
      <c r="A30" s="254"/>
      <c r="B30" s="141">
        <v>1</v>
      </c>
      <c r="D30" s="32"/>
      <c r="E30" s="282" t="e">
        <f>#REF!</f>
        <v>#REF!</v>
      </c>
      <c r="F30" s="252" t="e">
        <f>#REF!</f>
        <v>#REF!</v>
      </c>
      <c r="G30" s="279" t="e">
        <f>#REF!</f>
        <v>#REF!</v>
      </c>
      <c r="H30" s="251" t="e">
        <f>#REF!</f>
        <v>#REF!</v>
      </c>
      <c r="I30" s="251" t="e">
        <f>#REF!</f>
        <v>#REF!</v>
      </c>
      <c r="J30" s="251" t="e">
        <f>#REF!</f>
        <v>#REF!</v>
      </c>
      <c r="K30" s="251" t="e">
        <f>#REF!</f>
        <v>#REF!</v>
      </c>
      <c r="L30" s="250" t="e">
        <f>J30-H30</f>
        <v>#REF!</v>
      </c>
      <c r="M30" s="250" t="e">
        <f>K30-I30</f>
        <v>#REF!</v>
      </c>
      <c r="N30" s="271" t="e">
        <f>IF(H30=0,0,-(1-L30/H30)*100)</f>
        <v>#REF!</v>
      </c>
      <c r="O30" s="270" t="e">
        <f>IF(I30=0,0,-(1-M30/I30)*100)</f>
        <v>#REF!</v>
      </c>
      <c r="P30" s="234"/>
    </row>
    <row r="31" spans="4:16" ht="11.25">
      <c r="D31" s="32"/>
      <c r="E31" s="242"/>
      <c r="F31" s="244"/>
      <c r="G31" s="244"/>
      <c r="H31" s="244"/>
      <c r="I31" s="244"/>
      <c r="J31" s="244"/>
      <c r="K31" s="244"/>
      <c r="L31" s="244"/>
      <c r="M31" s="244"/>
      <c r="N31" s="244"/>
      <c r="O31" s="245"/>
      <c r="P31" s="234"/>
    </row>
    <row r="32" spans="4:16" ht="11.25">
      <c r="D32" s="32"/>
      <c r="E32" s="242"/>
      <c r="F32" s="243" t="s">
        <v>244</v>
      </c>
      <c r="G32" s="244"/>
      <c r="H32" s="244"/>
      <c r="I32" s="244"/>
      <c r="J32" s="244"/>
      <c r="K32" s="244"/>
      <c r="L32" s="244"/>
      <c r="M32" s="244"/>
      <c r="N32" s="244"/>
      <c r="O32" s="245"/>
      <c r="P32" s="234"/>
    </row>
    <row r="33" spans="1:16" ht="78.75">
      <c r="A33" s="254"/>
      <c r="B33" s="141">
        <v>1</v>
      </c>
      <c r="D33" s="32"/>
      <c r="E33" s="282" t="e">
        <f>#REF!</f>
        <v>#REF!</v>
      </c>
      <c r="F33" s="252" t="e">
        <f>#REF!</f>
        <v>#REF!</v>
      </c>
      <c r="G33" s="279" t="e">
        <f>#REF!</f>
        <v>#REF!</v>
      </c>
      <c r="H33" s="251" t="e">
        <f>#REF!</f>
        <v>#REF!</v>
      </c>
      <c r="I33" s="251" t="e">
        <f>#REF!</f>
        <v>#REF!</v>
      </c>
      <c r="J33" s="251" t="e">
        <f>#REF!</f>
        <v>#REF!</v>
      </c>
      <c r="K33" s="251" t="e">
        <f>#REF!</f>
        <v>#REF!</v>
      </c>
      <c r="L33" s="250" t="e">
        <f>J33-H33</f>
        <v>#REF!</v>
      </c>
      <c r="M33" s="250" t="e">
        <f>K33-I33</f>
        <v>#REF!</v>
      </c>
      <c r="N33" s="271" t="e">
        <f>IF(H33=0,0,-(1-L33/H33)*100)</f>
        <v>#REF!</v>
      </c>
      <c r="O33" s="270" t="e">
        <f>IF(I33=0,0,-(1-M33/I33)*100)</f>
        <v>#REF!</v>
      </c>
      <c r="P33" s="234"/>
    </row>
    <row r="34" spans="4:16" ht="11.25">
      <c r="D34" s="32"/>
      <c r="E34" s="242"/>
      <c r="F34" s="244"/>
      <c r="G34" s="244"/>
      <c r="H34" s="244"/>
      <c r="I34" s="244"/>
      <c r="J34" s="244"/>
      <c r="K34" s="244"/>
      <c r="L34" s="244"/>
      <c r="M34" s="244"/>
      <c r="N34" s="244"/>
      <c r="O34" s="245"/>
      <c r="P34" s="234"/>
    </row>
    <row r="35" spans="4:16" ht="11.25" hidden="1">
      <c r="D35" s="32"/>
      <c r="E35" s="242"/>
      <c r="F35" s="243" t="s">
        <v>278</v>
      </c>
      <c r="G35" s="244"/>
      <c r="H35" s="244"/>
      <c r="I35" s="244"/>
      <c r="J35" s="244"/>
      <c r="K35" s="244"/>
      <c r="L35" s="244"/>
      <c r="M35" s="244"/>
      <c r="N35" s="244"/>
      <c r="O35" s="245"/>
      <c r="P35" s="234"/>
    </row>
    <row r="36" spans="4:16" ht="11.25" hidden="1">
      <c r="D36" s="32"/>
      <c r="E36" s="242"/>
      <c r="F36" s="244"/>
      <c r="G36" s="244"/>
      <c r="H36" s="244"/>
      <c r="I36" s="244"/>
      <c r="J36" s="244"/>
      <c r="K36" s="244"/>
      <c r="L36" s="244"/>
      <c r="M36" s="244"/>
      <c r="N36" s="244"/>
      <c r="O36" s="245"/>
      <c r="P36" s="234"/>
    </row>
    <row r="37" spans="4:16" ht="22.5" hidden="1">
      <c r="D37" s="32"/>
      <c r="E37" s="242"/>
      <c r="F37" s="243" t="s">
        <v>252</v>
      </c>
      <c r="G37" s="244"/>
      <c r="H37" s="244"/>
      <c r="I37" s="244"/>
      <c r="J37" s="244"/>
      <c r="K37" s="244"/>
      <c r="L37" s="244"/>
      <c r="M37" s="244"/>
      <c r="N37" s="244"/>
      <c r="O37" s="245"/>
      <c r="P37" s="234"/>
    </row>
    <row r="38" spans="4:16" ht="11.25" hidden="1">
      <c r="D38" s="32"/>
      <c r="E38" s="242"/>
      <c r="F38" s="244"/>
      <c r="G38" s="244"/>
      <c r="H38" s="244"/>
      <c r="I38" s="244"/>
      <c r="J38" s="244"/>
      <c r="K38" s="244"/>
      <c r="L38" s="244"/>
      <c r="M38" s="244"/>
      <c r="N38" s="244"/>
      <c r="O38" s="245"/>
      <c r="P38" s="234"/>
    </row>
    <row r="39" spans="4:16" ht="22.5" hidden="1">
      <c r="D39" s="32"/>
      <c r="E39" s="242"/>
      <c r="F39" s="243" t="s">
        <v>253</v>
      </c>
      <c r="G39" s="244"/>
      <c r="H39" s="244"/>
      <c r="I39" s="244"/>
      <c r="J39" s="244"/>
      <c r="K39" s="244"/>
      <c r="L39" s="244"/>
      <c r="M39" s="244"/>
      <c r="N39" s="244"/>
      <c r="O39" s="245"/>
      <c r="P39" s="234"/>
    </row>
    <row r="40" spans="4:16" ht="11.25" hidden="1">
      <c r="D40" s="32"/>
      <c r="E40" s="242"/>
      <c r="F40" s="244"/>
      <c r="G40" s="244"/>
      <c r="H40" s="244"/>
      <c r="I40" s="244"/>
      <c r="J40" s="244"/>
      <c r="K40" s="244"/>
      <c r="L40" s="244"/>
      <c r="M40" s="244"/>
      <c r="N40" s="244"/>
      <c r="O40" s="245"/>
      <c r="P40" s="234"/>
    </row>
    <row r="41" spans="4:16" ht="45" hidden="1">
      <c r="D41" s="32"/>
      <c r="E41" s="242"/>
      <c r="F41" s="243" t="s">
        <v>254</v>
      </c>
      <c r="G41" s="244"/>
      <c r="H41" s="244"/>
      <c r="I41" s="244"/>
      <c r="J41" s="244"/>
      <c r="K41" s="244"/>
      <c r="L41" s="244"/>
      <c r="M41" s="244"/>
      <c r="N41" s="244"/>
      <c r="O41" s="245"/>
      <c r="P41" s="234"/>
    </row>
    <row r="42" spans="4:16" ht="11.25" hidden="1">
      <c r="D42" s="32"/>
      <c r="E42" s="242"/>
      <c r="F42" s="244"/>
      <c r="G42" s="244"/>
      <c r="H42" s="244"/>
      <c r="I42" s="244"/>
      <c r="J42" s="244"/>
      <c r="K42" s="244"/>
      <c r="L42" s="244"/>
      <c r="M42" s="244"/>
      <c r="N42" s="244"/>
      <c r="O42" s="245"/>
      <c r="P42" s="234"/>
    </row>
    <row r="43" spans="4:16" ht="33.75" hidden="1">
      <c r="D43" s="32"/>
      <c r="E43" s="242"/>
      <c r="F43" s="243" t="s">
        <v>233</v>
      </c>
      <c r="G43" s="244"/>
      <c r="H43" s="244"/>
      <c r="I43" s="244"/>
      <c r="J43" s="244"/>
      <c r="K43" s="244"/>
      <c r="L43" s="244"/>
      <c r="M43" s="244"/>
      <c r="N43" s="244"/>
      <c r="O43" s="245"/>
      <c r="P43" s="234"/>
    </row>
    <row r="44" spans="4:16" ht="11.25" hidden="1">
      <c r="D44" s="32"/>
      <c r="E44" s="242"/>
      <c r="F44" s="244"/>
      <c r="G44" s="244"/>
      <c r="H44" s="244"/>
      <c r="I44" s="244"/>
      <c r="J44" s="244"/>
      <c r="K44" s="244"/>
      <c r="L44" s="244"/>
      <c r="M44" s="244"/>
      <c r="N44" s="244"/>
      <c r="O44" s="245"/>
      <c r="P44" s="234"/>
    </row>
    <row r="45" spans="4:16" ht="11.25" hidden="1">
      <c r="D45" s="32"/>
      <c r="E45" s="242"/>
      <c r="F45" s="243" t="s">
        <v>255</v>
      </c>
      <c r="G45" s="244"/>
      <c r="H45" s="244"/>
      <c r="I45" s="244"/>
      <c r="J45" s="244"/>
      <c r="K45" s="244"/>
      <c r="L45" s="244"/>
      <c r="M45" s="244"/>
      <c r="N45" s="244"/>
      <c r="O45" s="245"/>
      <c r="P45" s="234"/>
    </row>
    <row r="46" spans="3:16" ht="11.25" hidden="1">
      <c r="C46" s="189"/>
      <c r="D46" s="32"/>
      <c r="E46" s="242"/>
      <c r="F46" s="244"/>
      <c r="G46" s="244"/>
      <c r="H46" s="244"/>
      <c r="I46" s="244"/>
      <c r="J46" s="244"/>
      <c r="K46" s="244"/>
      <c r="L46" s="244"/>
      <c r="M46" s="244"/>
      <c r="N46" s="244"/>
      <c r="O46" s="245"/>
      <c r="P46" s="234"/>
    </row>
    <row r="47" spans="4:16" ht="23.25" hidden="1" thickBot="1">
      <c r="D47" s="32"/>
      <c r="E47" s="242"/>
      <c r="F47" s="243" t="s">
        <v>277</v>
      </c>
      <c r="G47" s="244"/>
      <c r="H47" s="244"/>
      <c r="I47" s="244"/>
      <c r="J47" s="244"/>
      <c r="K47" s="244"/>
      <c r="L47" s="244"/>
      <c r="M47" s="244"/>
      <c r="N47" s="244"/>
      <c r="O47" s="248"/>
      <c r="P47" s="234"/>
    </row>
    <row r="48" spans="1:19" s="127" customFormat="1" ht="0.75" customHeight="1" hidden="1" thickBot="1">
      <c r="A48" s="141"/>
      <c r="B48" s="141"/>
      <c r="D48" s="128"/>
      <c r="E48" s="246"/>
      <c r="F48" s="247"/>
      <c r="G48" s="247"/>
      <c r="H48" s="247"/>
      <c r="I48" s="247"/>
      <c r="J48" s="247"/>
      <c r="K48" s="247"/>
      <c r="L48" s="247"/>
      <c r="M48" s="247"/>
      <c r="N48" s="248"/>
      <c r="O48" s="160"/>
      <c r="P48" s="234"/>
      <c r="S48" s="132"/>
    </row>
    <row r="49" spans="1:19" s="156" customFormat="1" ht="11.25" customHeight="1">
      <c r="A49" s="141"/>
      <c r="B49" s="141"/>
      <c r="D49" s="157"/>
      <c r="E49" s="158"/>
      <c r="F49" s="159"/>
      <c r="G49" s="159"/>
      <c r="H49" s="159"/>
      <c r="I49" s="159"/>
      <c r="J49" s="159"/>
      <c r="K49" s="159"/>
      <c r="L49" s="159"/>
      <c r="M49" s="159"/>
      <c r="N49" s="159"/>
      <c r="O49" s="159"/>
      <c r="P49" s="163"/>
      <c r="S49" s="132"/>
    </row>
    <row r="50" spans="4:16" ht="11.25">
      <c r="D50" s="32"/>
      <c r="E50" s="36"/>
      <c r="F50" s="36"/>
      <c r="G50" s="36"/>
      <c r="H50" s="36"/>
      <c r="I50" s="36"/>
      <c r="J50" s="36"/>
      <c r="K50" s="36"/>
      <c r="L50" s="36"/>
      <c r="M50" s="36"/>
      <c r="N50" s="36"/>
      <c r="O50" s="36"/>
      <c r="P50" s="101"/>
    </row>
    <row r="51" spans="4:15" ht="11.25">
      <c r="D51" s="34"/>
      <c r="E51" s="34"/>
      <c r="F51" s="34"/>
      <c r="G51" s="34"/>
      <c r="H51" s="34"/>
      <c r="I51" s="34"/>
      <c r="J51" s="34"/>
      <c r="K51" s="34"/>
      <c r="L51" s="34"/>
      <c r="M51" s="34"/>
      <c r="N51" s="34"/>
      <c r="O51" s="58"/>
    </row>
  </sheetData>
  <sheetProtection password="E4D4" sheet="1" scenarios="1" formatColumns="0" formatRows="0"/>
  <mergeCells count="17">
    <mergeCell ref="M14:M15"/>
    <mergeCell ref="N14:O14"/>
    <mergeCell ref="H14:I14"/>
    <mergeCell ref="E14:E15"/>
    <mergeCell ref="F14:F15"/>
    <mergeCell ref="G14:G15"/>
    <mergeCell ref="J14:K14"/>
    <mergeCell ref="L14:L15"/>
    <mergeCell ref="L4:P4"/>
    <mergeCell ref="L3:P3"/>
    <mergeCell ref="D11:P11"/>
    <mergeCell ref="D12:P12"/>
    <mergeCell ref="N5:P5"/>
    <mergeCell ref="N6:P6"/>
    <mergeCell ref="N7:P7"/>
    <mergeCell ref="N8:P8"/>
    <mergeCell ref="D10:P10"/>
  </mergeCells>
  <dataValidations count="3">
    <dataValidation type="decimal" operator="greaterThanOrEqual" allowBlank="1" showInputMessage="1" showErrorMessage="1" errorTitle="Ошибка" error="Введите неотрицательное действительное число." sqref="G48:O48 G43:M47 N47:O47 O36 N36:N46 G36:M36 F18 G34:O35 G26:O29 G31:O32 G17:O19 G21:O24">
      <formula1>0</formula1>
    </dataValidation>
    <dataValidation type="decimal" allowBlank="1" showInputMessage="1" showErrorMessage="1" sqref="O43:O46">
      <formula1>-9999999999999990000000000000000000000</formula1>
      <formula2>9.99999999999999E+35</formula2>
    </dataValidation>
    <dataValidation type="textLength" operator="lessThanOrEqual" allowBlank="1" showInputMessage="1" showErrorMessage="1" errorTitle="Недопустимое значение." error="Максимальная длина текста составляет 990 символов." sqref="F25:M25 F30:M30 F33:M33 F20:M20">
      <formula1>990</formula1>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61" r:id="rId1"/>
</worksheet>
</file>

<file path=xl/worksheets/sheet19.xml><?xml version="1.0" encoding="utf-8"?>
<worksheet xmlns="http://schemas.openxmlformats.org/spreadsheetml/2006/main" xmlns:r="http://schemas.openxmlformats.org/officeDocument/2006/relationships">
  <sheetPr codeName="Лист2">
    <pageSetUpPr fitToPage="1"/>
  </sheetPr>
  <dimension ref="A1:K26"/>
  <sheetViews>
    <sheetView showGridLines="0" zoomScalePageLayoutView="0" workbookViewId="0" topLeftCell="C9">
      <selection activeCell="C3" sqref="C3"/>
    </sheetView>
  </sheetViews>
  <sheetFormatPr defaultColWidth="23.421875" defaultRowHeight="11.25"/>
  <cols>
    <col min="1" max="1" width="9.421875" style="141" hidden="1" customWidth="1"/>
    <col min="2" max="2" width="11.8515625" style="141" hidden="1" customWidth="1"/>
    <col min="3" max="3" width="16.8515625" style="0" customWidth="1"/>
    <col min="4" max="4" width="15.421875" style="0" customWidth="1"/>
    <col min="5" max="5" width="8.8515625" style="0" customWidth="1"/>
    <col min="6" max="6" width="100.7109375" style="0" customWidth="1"/>
    <col min="7" max="7" width="22.7109375" style="0" customWidth="1"/>
    <col min="8" max="10" width="23.421875" style="0" customWidth="1"/>
    <col min="11" max="11" width="23.421875" style="132" hidden="1" customWidth="1"/>
  </cols>
  <sheetData>
    <row r="1" spans="1:11" s="45" customFormat="1" ht="11.25" customHeight="1" hidden="1">
      <c r="A1" s="141">
        <f>ID</f>
        <v>26555079</v>
      </c>
      <c r="B1" s="141"/>
      <c r="F1" s="45" t="s">
        <v>465</v>
      </c>
      <c r="G1" s="47"/>
      <c r="H1" s="47"/>
      <c r="K1" s="132"/>
    </row>
    <row r="2" spans="1:11" s="45" customFormat="1" ht="11.25" customHeight="1" hidden="1">
      <c r="A2" s="141"/>
      <c r="B2" s="141"/>
      <c r="G2" s="46"/>
      <c r="H2" s="46"/>
      <c r="K2" s="132"/>
    </row>
    <row r="3" spans="1:11" s="100" customFormat="1" ht="11.25">
      <c r="A3" s="141"/>
      <c r="B3" s="141"/>
      <c r="G3" s="364"/>
      <c r="H3" s="364"/>
      <c r="K3" s="132"/>
    </row>
    <row r="4" spans="1:11" s="100" customFormat="1" ht="54" customHeight="1" hidden="1">
      <c r="A4" s="141"/>
      <c r="B4" s="141"/>
      <c r="G4" s="390" t="s">
        <v>293</v>
      </c>
      <c r="H4" s="390"/>
      <c r="K4" s="132"/>
    </row>
    <row r="5" spans="1:11" s="100" customFormat="1" ht="22.5" customHeight="1" hidden="1">
      <c r="A5" s="141"/>
      <c r="B5" s="141"/>
      <c r="G5" s="382" t="str">
        <f>IF(B_POST="","",B_POST)</f>
        <v>Генеральный директор</v>
      </c>
      <c r="H5" s="382"/>
      <c r="K5" s="132"/>
    </row>
    <row r="6" spans="1:11" s="100" customFormat="1" ht="22.5" customHeight="1" hidden="1">
      <c r="A6" s="141"/>
      <c r="B6" s="141"/>
      <c r="G6" s="383" t="str">
        <f>IF(B_FIO="","",B_FIO)</f>
        <v>Эмдин Сергей Владимирович</v>
      </c>
      <c r="H6" s="383"/>
      <c r="K6" s="132"/>
    </row>
    <row r="7" spans="1:11" s="100" customFormat="1" ht="22.5" customHeight="1" hidden="1">
      <c r="A7" s="141"/>
      <c r="B7" s="141"/>
      <c r="G7" s="394" t="s">
        <v>256</v>
      </c>
      <c r="H7" s="394"/>
      <c r="K7" s="132"/>
    </row>
    <row r="8" spans="7:8" ht="22.5" customHeight="1" hidden="1">
      <c r="G8" s="357" t="s">
        <v>257</v>
      </c>
      <c r="H8" s="357"/>
    </row>
    <row r="9" ht="16.5" customHeight="1" thickBot="1">
      <c r="H9" s="99"/>
    </row>
    <row r="10" spans="4:8" ht="26.25" customHeight="1">
      <c r="D10" s="374" t="str">
        <f>"Перечень обязательных мероприятий по энергосбережению и повышению энергетической эффективности и сроки их проведения на "&amp;YEAR_PERIOD&amp;"-"&amp;YEAR_PERIOD+DURATION-1&amp;"  гг. (план)"</f>
        <v>Перечень обязательных мероприятий по энергосбережению и повышению энергетической эффективности и сроки их проведения на 2014-2014  гг. (план)</v>
      </c>
      <c r="E10" s="375"/>
      <c r="F10" s="375"/>
      <c r="G10" s="375"/>
      <c r="H10" s="376"/>
    </row>
    <row r="11" spans="4:8" ht="26.25" customHeight="1" thickBot="1">
      <c r="D11" s="317" t="str">
        <f>COMPANY</f>
        <v>ООО "Воздушные ворота северной столицы"</v>
      </c>
      <c r="E11" s="318"/>
      <c r="F11" s="318"/>
      <c r="G11" s="318"/>
      <c r="H11" s="319"/>
    </row>
    <row r="12" spans="4:8" ht="26.25" customHeight="1">
      <c r="D12" s="380"/>
      <c r="E12" s="380"/>
      <c r="F12" s="380"/>
      <c r="G12" s="380"/>
      <c r="H12" s="380"/>
    </row>
    <row r="13" spans="4:8" ht="12" thickBot="1">
      <c r="D13" s="33"/>
      <c r="E13" s="34"/>
      <c r="F13" s="34"/>
      <c r="G13" s="34"/>
      <c r="H13" s="37"/>
    </row>
    <row r="14" spans="4:8" ht="32.25" customHeight="1" thickBot="1">
      <c r="D14" s="32"/>
      <c r="E14" s="235" t="s">
        <v>34</v>
      </c>
      <c r="F14" s="236" t="s">
        <v>511</v>
      </c>
      <c r="G14" s="237" t="s">
        <v>472</v>
      </c>
      <c r="H14" s="234"/>
    </row>
    <row r="15" spans="4:8" ht="12" thickBot="1">
      <c r="D15" s="32"/>
      <c r="E15" s="215">
        <v>1</v>
      </c>
      <c r="F15" s="215">
        <v>2</v>
      </c>
      <c r="G15" s="215">
        <v>3</v>
      </c>
      <c r="H15" s="38"/>
    </row>
    <row r="16" spans="4:8" ht="11.25">
      <c r="D16" s="32"/>
      <c r="E16" s="265" t="s">
        <v>388</v>
      </c>
      <c r="F16" s="257" t="s">
        <v>473</v>
      </c>
      <c r="G16" s="259"/>
      <c r="H16" s="234"/>
    </row>
    <row r="17" spans="4:8" ht="11.25">
      <c r="D17" s="32"/>
      <c r="E17" s="266" t="s">
        <v>389</v>
      </c>
      <c r="F17" s="258" t="s">
        <v>474</v>
      </c>
      <c r="G17" s="269"/>
      <c r="H17" s="234"/>
    </row>
    <row r="18" spans="4:8" ht="11.25">
      <c r="D18" s="32"/>
      <c r="E18" s="266" t="s">
        <v>395</v>
      </c>
      <c r="F18" s="264" t="s">
        <v>509</v>
      </c>
      <c r="G18" s="260" t="s">
        <v>475</v>
      </c>
      <c r="H18" s="234"/>
    </row>
    <row r="19" spans="4:8" ht="11.25">
      <c r="D19" s="32"/>
      <c r="E19" s="266" t="s">
        <v>398</v>
      </c>
      <c r="F19" s="264" t="s">
        <v>510</v>
      </c>
      <c r="G19" s="260" t="s">
        <v>475</v>
      </c>
      <c r="H19" s="234"/>
    </row>
    <row r="20" spans="4:8" ht="22.5">
      <c r="D20" s="32"/>
      <c r="E20" s="266" t="s">
        <v>402</v>
      </c>
      <c r="F20" s="261" t="s">
        <v>476</v>
      </c>
      <c r="G20" s="259"/>
      <c r="H20" s="234"/>
    </row>
    <row r="21" spans="2:8" ht="11.25" hidden="1">
      <c r="B21" s="141">
        <v>1</v>
      </c>
      <c r="D21" s="32"/>
      <c r="E21" s="178" t="str">
        <f>"2."&amp;ROW()-ROW($E$21)+1&amp;"."</f>
        <v>2.1.</v>
      </c>
      <c r="F21" s="262"/>
      <c r="G21" s="269"/>
      <c r="H21" s="234"/>
    </row>
    <row r="22" spans="2:11" ht="11.25">
      <c r="B22" s="141">
        <v>1</v>
      </c>
      <c r="D22" s="32"/>
      <c r="E22" s="105"/>
      <c r="F22" s="106" t="s">
        <v>406</v>
      </c>
      <c r="G22" s="176"/>
      <c r="H22" s="234"/>
      <c r="K22" s="132">
        <v>0</v>
      </c>
    </row>
    <row r="23" spans="1:11" s="127" customFormat="1" ht="12" thickBot="1">
      <c r="A23" s="141"/>
      <c r="B23" s="141"/>
      <c r="D23" s="128"/>
      <c r="E23" s="246"/>
      <c r="F23" s="247"/>
      <c r="G23" s="248"/>
      <c r="H23" s="234"/>
      <c r="K23" s="132"/>
    </row>
    <row r="24" spans="1:11" s="127" customFormat="1" ht="11.25">
      <c r="A24" s="141"/>
      <c r="B24" s="141"/>
      <c r="D24" s="128"/>
      <c r="E24" s="263"/>
      <c r="F24" s="160"/>
      <c r="G24" s="160"/>
      <c r="H24" s="38"/>
      <c r="K24" s="132"/>
    </row>
    <row r="25" spans="4:8" ht="11.25">
      <c r="D25" s="32"/>
      <c r="E25" s="36"/>
      <c r="F25" s="36"/>
      <c r="G25" s="36"/>
      <c r="H25" s="101"/>
    </row>
    <row r="26" spans="4:7" ht="11.25">
      <c r="D26" s="34"/>
      <c r="E26" s="34"/>
      <c r="F26" s="34"/>
      <c r="G26" s="34"/>
    </row>
  </sheetData>
  <sheetProtection password="E4D4" sheet="1" scenarios="1" formatColumns="0" formatRows="0"/>
  <mergeCells count="9">
    <mergeCell ref="D11:H11"/>
    <mergeCell ref="D12:H12"/>
    <mergeCell ref="G4:H4"/>
    <mergeCell ref="G3:H3"/>
    <mergeCell ref="G5:H5"/>
    <mergeCell ref="G6:H6"/>
    <mergeCell ref="G7:H7"/>
    <mergeCell ref="G8:H8"/>
    <mergeCell ref="D10:H10"/>
  </mergeCells>
  <dataValidations count="3">
    <dataValidation type="decimal" operator="greaterThanOrEqual" allowBlank="1" showInputMessage="1" showErrorMessage="1" errorTitle="Ошибка" error="Введите неотрицательное действительное число." sqref="G23:G24 G18:G19">
      <formula1>0</formula1>
    </dataValidation>
    <dataValidation errorStyle="warning" type="list" allowBlank="1" showInputMessage="1" showErrorMessage="1" promptTitle="Мероприятия." prompt="Выберите из списка или введите вручную." errorTitle="Мероприятия." error="Вы вводите мероприятия, не входящие в перечень." sqref="F21">
      <formula1>arrangement</formula1>
    </dataValidation>
    <dataValidation type="textLength" allowBlank="1" showInputMessage="1" showErrorMessage="1" errorTitle="Ошибка" error="Введите неотрицательное действительное число." sqref="G16:G17 G20:G21">
      <formula1>0</formula1>
      <formula2>990</formula2>
    </dataValidation>
  </dataValidations>
  <hyperlinks>
    <hyperlink ref="F22" location="'Обязательные мероприятия'!F1" display="Добавить"/>
  </hyperlinks>
  <printOptions/>
  <pageMargins left="0.7086614173228347" right="0.7086614173228347" top="0.7480314960629921" bottom="0.7480314960629921" header="0.31496062992125984" footer="0.31496062992125984"/>
  <pageSetup fitToHeight="1000"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BF44"/>
  <sheetViews>
    <sheetView showGridLines="0" zoomScale="55" zoomScaleNormal="55" zoomScalePageLayoutView="0" workbookViewId="0" topLeftCell="N1">
      <selection activeCell="BC15" sqref="BC15"/>
    </sheetView>
  </sheetViews>
  <sheetFormatPr defaultColWidth="9.140625" defaultRowHeight="11.25"/>
  <cols>
    <col min="1" max="1" width="9.140625" style="253" customWidth="1"/>
    <col min="2" max="2" width="9.140625" style="142"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132" customWidth="1"/>
    <col min="56" max="58" width="9.140625" style="209" customWidth="1"/>
    <col min="59" max="16384" width="9.140625" style="1" customWidth="1"/>
  </cols>
  <sheetData>
    <row r="1" spans="11:46" ht="11.25">
      <c r="K1" s="1">
        <f>YEAR_PERIOD</f>
        <v>2014</v>
      </c>
      <c r="L1" s="1">
        <f>YEAR_PERIOD+1</f>
        <v>2015</v>
      </c>
      <c r="M1" s="1">
        <f>YEAR_PERIOD+2</f>
        <v>2016</v>
      </c>
      <c r="N1" s="1">
        <f>YEAR_PERIOD+3</f>
        <v>2017</v>
      </c>
      <c r="O1" s="1">
        <f>YEAR_PERIOD+4</f>
        <v>2018</v>
      </c>
      <c r="P1" s="1">
        <f>YEAR_PERIOD+5</f>
        <v>2019</v>
      </c>
      <c r="W1" s="1">
        <f>YEAR_PERIOD</f>
        <v>2014</v>
      </c>
      <c r="X1" s="1">
        <f>YEAR_PERIOD</f>
        <v>2014</v>
      </c>
      <c r="Y1" s="1">
        <f>YEAR_PERIOD</f>
        <v>2014</v>
      </c>
      <c r="Z1" s="1">
        <f>YEAR_PERIOD</f>
        <v>2014</v>
      </c>
      <c r="AA1" s="1">
        <f>YEAR_PERIOD+1</f>
        <v>2015</v>
      </c>
      <c r="AB1" s="1">
        <f>YEAR_PERIOD+1</f>
        <v>2015</v>
      </c>
      <c r="AC1" s="1">
        <f>YEAR_PERIOD+1</f>
        <v>2015</v>
      </c>
      <c r="AD1" s="1">
        <f>YEAR_PERIOD+1</f>
        <v>2015</v>
      </c>
      <c r="AE1" s="1">
        <f>YEAR_PERIOD+2</f>
        <v>2016</v>
      </c>
      <c r="AF1" s="1">
        <f>YEAR_PERIOD+2</f>
        <v>2016</v>
      </c>
      <c r="AG1" s="1">
        <f>YEAR_PERIOD+2</f>
        <v>2016</v>
      </c>
      <c r="AH1" s="1">
        <f>YEAR_PERIOD+2</f>
        <v>2016</v>
      </c>
      <c r="AI1" s="1">
        <f>YEAR_PERIOD+3</f>
        <v>2017</v>
      </c>
      <c r="AJ1" s="1">
        <f>YEAR_PERIOD+3</f>
        <v>2017</v>
      </c>
      <c r="AK1" s="1">
        <f>YEAR_PERIOD+3</f>
        <v>2017</v>
      </c>
      <c r="AL1" s="1">
        <f>YEAR_PERIOD+3</f>
        <v>2017</v>
      </c>
      <c r="AM1" s="1">
        <f>YEAR_PERIOD+4</f>
        <v>2018</v>
      </c>
      <c r="AN1" s="1">
        <f>YEAR_PERIOD+4</f>
        <v>2018</v>
      </c>
      <c r="AO1" s="1">
        <f>YEAR_PERIOD+4</f>
        <v>2018</v>
      </c>
      <c r="AP1" s="1">
        <f>YEAR_PERIOD+4</f>
        <v>2018</v>
      </c>
      <c r="AQ1" s="1">
        <f>YEAR_PERIOD+5</f>
        <v>2019</v>
      </c>
      <c r="AR1" s="1">
        <f>YEAR_PERIOD+5</f>
        <v>2019</v>
      </c>
      <c r="AS1" s="1">
        <f>YEAR_PERIOD+5</f>
        <v>2019</v>
      </c>
      <c r="AT1" s="1">
        <f>YEAR_PERIOD+5</f>
        <v>2019</v>
      </c>
    </row>
    <row r="15" spans="1:57" ht="22.5">
      <c r="A15" s="254"/>
      <c r="B15" s="141">
        <f>ROW(B19)-ROW()+1</f>
        <v>5</v>
      </c>
      <c r="C15" s="98" t="s">
        <v>305</v>
      </c>
      <c r="D15" s="32"/>
      <c r="E15" s="289"/>
      <c r="F15" s="290"/>
      <c r="G15" s="291"/>
      <c r="H15" s="231"/>
      <c r="I15" s="232"/>
      <c r="J15" s="118">
        <f>(SUM(J16:J19)-J19)/2</f>
        <v>0</v>
      </c>
      <c r="K15" s="118">
        <f aca="true" t="shared" si="0" ref="K15:P15">SUM(K16:K19)/2</f>
        <v>0</v>
      </c>
      <c r="L15" s="118">
        <f t="shared" si="0"/>
        <v>0</v>
      </c>
      <c r="M15" s="118">
        <f t="shared" si="0"/>
        <v>0</v>
      </c>
      <c r="N15" s="118">
        <f t="shared" si="0"/>
        <v>0</v>
      </c>
      <c r="O15" s="118">
        <f t="shared" si="0"/>
        <v>0</v>
      </c>
      <c r="P15" s="118">
        <f t="shared" si="0"/>
        <v>0</v>
      </c>
      <c r="Q15" s="288"/>
      <c r="R15" s="288"/>
      <c r="S15" s="284">
        <f>SUM(W15,AA15,AE15,AI15,AM15,AQ15)</f>
        <v>0</v>
      </c>
      <c r="T15" s="288"/>
      <c r="U15" s="284">
        <f>SUM(Y15,AC15,AG15,AK15,AO15,AS15)</f>
        <v>0</v>
      </c>
      <c r="V15" s="284">
        <f>IF(J15=0,0,U15/J15*100)</f>
        <v>0</v>
      </c>
      <c r="W15" s="294"/>
      <c r="X15" s="294"/>
      <c r="Y15" s="294"/>
      <c r="Z15" s="284">
        <f>IF(K15=0,0,Y15/K15*100)</f>
        <v>0</v>
      </c>
      <c r="AA15" s="283"/>
      <c r="AB15" s="299"/>
      <c r="AC15" s="283"/>
      <c r="AD15" s="284">
        <f>IF(L15=0,0,AC15/L15*100)</f>
        <v>0</v>
      </c>
      <c r="AE15" s="283"/>
      <c r="AF15" s="299"/>
      <c r="AG15" s="283"/>
      <c r="AH15" s="284">
        <f>IF(M15=0,0,AG15/M15*100)</f>
        <v>0</v>
      </c>
      <c r="AI15" s="283"/>
      <c r="AJ15" s="299"/>
      <c r="AK15" s="283"/>
      <c r="AL15" s="284">
        <f>IF(N15=0,0,AK15/N15*100)</f>
        <v>0</v>
      </c>
      <c r="AM15" s="283"/>
      <c r="AN15" s="299"/>
      <c r="AO15" s="283"/>
      <c r="AP15" s="284">
        <f>IF(O15=0,0,AO15/O15*100)</f>
        <v>0</v>
      </c>
      <c r="AQ15" s="283"/>
      <c r="AR15" s="299"/>
      <c r="AS15" s="283"/>
      <c r="AT15" s="284">
        <f>IF(P15=0,0,AS15/P15*100)</f>
        <v>0</v>
      </c>
      <c r="AU15" s="284">
        <f>IF(U15=0,0,1*J15/U15)</f>
        <v>0</v>
      </c>
      <c r="AV15" s="284">
        <f>IF(ISERROR(SEARCH("Увеличение",F15))=FALSE,Q15+S15,Q15-S15)</f>
        <v>0</v>
      </c>
      <c r="AW15" s="284">
        <f>IF(ISERROR(SEARCH("Увеличение",F15))=FALSE,R15+T15,R15-T15)</f>
        <v>0</v>
      </c>
      <c r="AX15" s="284">
        <f>IF(Q15=0,0,-(1-AV15/Q15)*100)</f>
        <v>0</v>
      </c>
      <c r="AY15" s="302">
        <f>IF(R15=0,0,-(1-AW15/R15)*100)</f>
        <v>0</v>
      </c>
      <c r="AZ15" s="119"/>
      <c r="BC15" s="132"/>
      <c r="BD15" s="209">
        <f>F15</f>
        <v>0</v>
      </c>
      <c r="BE15" s="210"/>
    </row>
    <row r="16" spans="1:58" ht="11.25">
      <c r="A16" s="254"/>
      <c r="B16" s="141">
        <f>ROW(B18)-ROW()+1</f>
        <v>3</v>
      </c>
      <c r="C16" s="98"/>
      <c r="D16" s="32"/>
      <c r="E16" s="289"/>
      <c r="F16" s="290"/>
      <c r="G16" s="292"/>
      <c r="H16" s="285"/>
      <c r="I16" s="124"/>
      <c r="J16" s="118">
        <f>SUM(J17:J18)</f>
        <v>0</v>
      </c>
      <c r="K16" s="118">
        <f aca="true" t="shared" si="1" ref="K16:P16">SUM(K17:K18)</f>
        <v>0</v>
      </c>
      <c r="L16" s="118">
        <f t="shared" si="1"/>
        <v>0</v>
      </c>
      <c r="M16" s="118">
        <f t="shared" si="1"/>
        <v>0</v>
      </c>
      <c r="N16" s="118">
        <f t="shared" si="1"/>
        <v>0</v>
      </c>
      <c r="O16" s="118">
        <f t="shared" si="1"/>
        <v>0</v>
      </c>
      <c r="P16" s="118">
        <f t="shared" si="1"/>
        <v>0</v>
      </c>
      <c r="Q16" s="288"/>
      <c r="R16" s="288"/>
      <c r="S16" s="284"/>
      <c r="T16" s="288"/>
      <c r="U16" s="284"/>
      <c r="V16" s="284"/>
      <c r="W16" s="297"/>
      <c r="X16" s="297"/>
      <c r="Y16" s="295"/>
      <c r="Z16" s="284"/>
      <c r="AA16" s="283"/>
      <c r="AB16" s="300"/>
      <c r="AC16" s="283"/>
      <c r="AD16" s="284"/>
      <c r="AE16" s="283"/>
      <c r="AF16" s="300"/>
      <c r="AG16" s="283"/>
      <c r="AH16" s="284"/>
      <c r="AI16" s="283"/>
      <c r="AJ16" s="300"/>
      <c r="AK16" s="283"/>
      <c r="AL16" s="284"/>
      <c r="AM16" s="283"/>
      <c r="AN16" s="300"/>
      <c r="AO16" s="283"/>
      <c r="AP16" s="284"/>
      <c r="AQ16" s="283"/>
      <c r="AR16" s="300"/>
      <c r="AS16" s="283"/>
      <c r="AT16" s="284"/>
      <c r="AU16" s="284"/>
      <c r="AV16" s="284"/>
      <c r="AW16" s="284"/>
      <c r="AX16" s="284"/>
      <c r="AY16" s="302"/>
      <c r="AZ16" s="119"/>
      <c r="BC16" s="132" t="s">
        <v>309</v>
      </c>
      <c r="BD16" s="209">
        <f>F15</f>
        <v>0</v>
      </c>
      <c r="BE16" s="211">
        <f>H16</f>
        <v>0</v>
      </c>
      <c r="BF16" s="209"/>
    </row>
    <row r="17" spans="1:58" ht="11.25">
      <c r="A17" s="254"/>
      <c r="B17" s="141">
        <v>1</v>
      </c>
      <c r="D17" s="32"/>
      <c r="E17" s="289"/>
      <c r="F17" s="290"/>
      <c r="G17" s="291"/>
      <c r="H17" s="286"/>
      <c r="I17" s="120"/>
      <c r="J17" s="118">
        <f>SUM(K17:P17)</f>
        <v>0</v>
      </c>
      <c r="K17" s="123"/>
      <c r="L17" s="278"/>
      <c r="M17" s="278"/>
      <c r="N17" s="278"/>
      <c r="O17" s="278"/>
      <c r="P17" s="278"/>
      <c r="Q17" s="288"/>
      <c r="R17" s="288"/>
      <c r="S17" s="284"/>
      <c r="T17" s="288"/>
      <c r="U17" s="284"/>
      <c r="V17" s="284"/>
      <c r="W17" s="297"/>
      <c r="X17" s="297"/>
      <c r="Y17" s="295"/>
      <c r="Z17" s="284"/>
      <c r="AA17" s="283"/>
      <c r="AB17" s="300"/>
      <c r="AC17" s="283"/>
      <c r="AD17" s="284"/>
      <c r="AE17" s="283"/>
      <c r="AF17" s="300"/>
      <c r="AG17" s="283"/>
      <c r="AH17" s="284"/>
      <c r="AI17" s="283"/>
      <c r="AJ17" s="300"/>
      <c r="AK17" s="283"/>
      <c r="AL17" s="284"/>
      <c r="AM17" s="283"/>
      <c r="AN17" s="300"/>
      <c r="AO17" s="283"/>
      <c r="AP17" s="284"/>
      <c r="AQ17" s="283"/>
      <c r="AR17" s="300"/>
      <c r="AS17" s="283"/>
      <c r="AT17" s="284"/>
      <c r="AU17" s="284"/>
      <c r="AV17" s="284"/>
      <c r="AW17" s="284"/>
      <c r="AX17" s="284"/>
      <c r="AY17" s="302"/>
      <c r="AZ17" s="119"/>
      <c r="BC17" s="132"/>
      <c r="BD17" s="209">
        <f>F15</f>
        <v>0</v>
      </c>
      <c r="BE17" s="211">
        <f>H16</f>
        <v>0</v>
      </c>
      <c r="BF17" s="209">
        <f>I17</f>
        <v>0</v>
      </c>
    </row>
    <row r="18" spans="1:58" ht="12" thickBot="1">
      <c r="A18" s="254"/>
      <c r="B18" s="141">
        <v>1</v>
      </c>
      <c r="D18" s="32"/>
      <c r="E18" s="289"/>
      <c r="F18" s="290"/>
      <c r="G18" s="293"/>
      <c r="H18" s="287"/>
      <c r="I18" s="121" t="s">
        <v>304</v>
      </c>
      <c r="J18" s="122"/>
      <c r="K18" s="122"/>
      <c r="L18" s="122"/>
      <c r="M18" s="122"/>
      <c r="N18" s="122"/>
      <c r="O18" s="122"/>
      <c r="P18" s="122"/>
      <c r="Q18" s="288"/>
      <c r="R18" s="288"/>
      <c r="S18" s="284"/>
      <c r="T18" s="288"/>
      <c r="U18" s="284"/>
      <c r="V18" s="284"/>
      <c r="W18" s="297"/>
      <c r="X18" s="297"/>
      <c r="Y18" s="295"/>
      <c r="Z18" s="284"/>
      <c r="AA18" s="283"/>
      <c r="AB18" s="300"/>
      <c r="AC18" s="283"/>
      <c r="AD18" s="284"/>
      <c r="AE18" s="283"/>
      <c r="AF18" s="300"/>
      <c r="AG18" s="283"/>
      <c r="AH18" s="284"/>
      <c r="AI18" s="283"/>
      <c r="AJ18" s="300"/>
      <c r="AK18" s="283"/>
      <c r="AL18" s="284"/>
      <c r="AM18" s="283"/>
      <c r="AN18" s="300"/>
      <c r="AO18" s="283"/>
      <c r="AP18" s="284"/>
      <c r="AQ18" s="283"/>
      <c r="AR18" s="300"/>
      <c r="AS18" s="283"/>
      <c r="AT18" s="284"/>
      <c r="AU18" s="284"/>
      <c r="AV18" s="284"/>
      <c r="AW18" s="284"/>
      <c r="AX18" s="284"/>
      <c r="AY18" s="302"/>
      <c r="AZ18" s="119"/>
      <c r="BC18" s="132"/>
      <c r="BD18" s="209">
        <f>F15</f>
        <v>0</v>
      </c>
      <c r="BE18" s="211">
        <f>H16</f>
        <v>0</v>
      </c>
      <c r="BF18" s="209"/>
    </row>
    <row r="19" spans="4:57" ht="12" thickBot="1">
      <c r="D19" s="32"/>
      <c r="E19" s="289"/>
      <c r="F19" s="290"/>
      <c r="G19" s="291"/>
      <c r="H19" s="122" t="s">
        <v>306</v>
      </c>
      <c r="I19" s="139" t="s">
        <v>323</v>
      </c>
      <c r="J19" s="140"/>
      <c r="K19" s="122"/>
      <c r="L19" s="122"/>
      <c r="M19" s="122"/>
      <c r="N19" s="122"/>
      <c r="O19" s="122"/>
      <c r="P19" s="122"/>
      <c r="Q19" s="288"/>
      <c r="R19" s="288"/>
      <c r="S19" s="284"/>
      <c r="T19" s="288"/>
      <c r="U19" s="284"/>
      <c r="V19" s="284"/>
      <c r="W19" s="298"/>
      <c r="X19" s="298"/>
      <c r="Y19" s="296"/>
      <c r="Z19" s="284"/>
      <c r="AA19" s="283"/>
      <c r="AB19" s="301"/>
      <c r="AC19" s="283"/>
      <c r="AD19" s="284"/>
      <c r="AE19" s="283"/>
      <c r="AF19" s="301"/>
      <c r="AG19" s="283"/>
      <c r="AH19" s="284"/>
      <c r="AI19" s="283"/>
      <c r="AJ19" s="301"/>
      <c r="AK19" s="283"/>
      <c r="AL19" s="284"/>
      <c r="AM19" s="283"/>
      <c r="AN19" s="301"/>
      <c r="AO19" s="283"/>
      <c r="AP19" s="284"/>
      <c r="AQ19" s="283"/>
      <c r="AR19" s="301"/>
      <c r="AS19" s="283"/>
      <c r="AT19" s="284"/>
      <c r="AU19" s="284"/>
      <c r="AV19" s="284"/>
      <c r="AW19" s="284"/>
      <c r="AX19" s="284"/>
      <c r="AY19" s="302"/>
      <c r="AZ19" s="119"/>
      <c r="BD19" s="209">
        <f>F15</f>
        <v>0</v>
      </c>
      <c r="BE19" s="211"/>
    </row>
    <row r="23" spans="1:58" ht="22.5">
      <c r="A23" s="254"/>
      <c r="B23" s="141">
        <f>ROW(B25)-ROW()+1</f>
        <v>3</v>
      </c>
      <c r="C23" s="98" t="s">
        <v>496</v>
      </c>
      <c r="D23" s="32"/>
      <c r="E23" s="125"/>
      <c r="H23" s="285"/>
      <c r="I23" s="201"/>
      <c r="J23" s="118">
        <f aca="true" t="shared" si="2" ref="J23:P23">SUM(J24:J25)</f>
        <v>0</v>
      </c>
      <c r="K23" s="118">
        <f t="shared" si="2"/>
        <v>0</v>
      </c>
      <c r="L23" s="118">
        <f t="shared" si="2"/>
        <v>0</v>
      </c>
      <c r="M23" s="118">
        <f t="shared" si="2"/>
        <v>0</v>
      </c>
      <c r="N23" s="118">
        <f t="shared" si="2"/>
        <v>0</v>
      </c>
      <c r="O23" s="118">
        <f t="shared" si="2"/>
        <v>0</v>
      </c>
      <c r="P23" s="118">
        <f t="shared" si="2"/>
        <v>0</v>
      </c>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4"/>
      <c r="AZ23" s="119"/>
      <c r="BC23" s="132" t="s">
        <v>309</v>
      </c>
      <c r="BD23" s="209"/>
      <c r="BE23" s="211">
        <f>H23</f>
        <v>0</v>
      </c>
      <c r="BF23" s="209"/>
    </row>
    <row r="24" spans="1:58" ht="11.25">
      <c r="A24" s="254"/>
      <c r="B24" s="141">
        <v>1</v>
      </c>
      <c r="D24" s="32"/>
      <c r="E24" s="125"/>
      <c r="H24" s="286"/>
      <c r="I24" s="120"/>
      <c r="J24" s="118">
        <f>SUM(K24:P24)</f>
        <v>0</v>
      </c>
      <c r="K24" s="123"/>
      <c r="L24" s="278"/>
      <c r="M24" s="278"/>
      <c r="N24" s="278"/>
      <c r="O24" s="278"/>
      <c r="P24" s="255"/>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c r="AZ24" s="119"/>
      <c r="BE24" s="211">
        <f>H23</f>
        <v>0</v>
      </c>
      <c r="BF24" s="209">
        <f>I24</f>
        <v>0</v>
      </c>
    </row>
    <row r="25" spans="1:58" ht="11.25">
      <c r="A25" s="254"/>
      <c r="B25" s="141">
        <v>1</v>
      </c>
      <c r="D25" s="32"/>
      <c r="E25" s="125"/>
      <c r="H25" s="287"/>
      <c r="I25" s="121" t="s">
        <v>304</v>
      </c>
      <c r="J25" s="122"/>
      <c r="K25" s="122"/>
      <c r="L25" s="122"/>
      <c r="M25" s="122"/>
      <c r="N25" s="122"/>
      <c r="O25" s="122"/>
      <c r="P25" s="23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c r="AZ25" s="119"/>
      <c r="BE25" s="211">
        <f>H23</f>
        <v>0</v>
      </c>
      <c r="BF25" s="209"/>
    </row>
    <row r="44" spans="1:19" ht="11.25">
      <c r="A44" s="254"/>
      <c r="B44" s="141">
        <v>1</v>
      </c>
      <c r="D44" s="32"/>
      <c r="E44" s="249"/>
      <c r="F44" s="252"/>
      <c r="G44" s="252"/>
      <c r="H44" s="251"/>
      <c r="I44" s="251"/>
      <c r="J44" s="251"/>
      <c r="K44" s="251"/>
      <c r="L44" s="250">
        <f>J44-H44</f>
        <v>0</v>
      </c>
      <c r="M44" s="250">
        <f>K44-I44</f>
        <v>0</v>
      </c>
      <c r="N44" s="271">
        <f>IF(H44=0,0,-(1-L44/H44)*100)</f>
        <v>0</v>
      </c>
      <c r="O44" s="270">
        <f>IF(I44=0,0,-(1-M44/I44)*100)</f>
        <v>0</v>
      </c>
      <c r="P44" s="234"/>
      <c r="S44" s="132"/>
    </row>
  </sheetData>
  <sheetProtection formatColumns="0" formatRows="0"/>
  <mergeCells count="40">
    <mergeCell ref="AI15:AI19"/>
    <mergeCell ref="AS15:AS19"/>
    <mergeCell ref="AV15:AV19"/>
    <mergeCell ref="AT15:AT19"/>
    <mergeCell ref="AU15:AU19"/>
    <mergeCell ref="AY15:AY19"/>
    <mergeCell ref="AK15:AK19"/>
    <mergeCell ref="AJ15:AJ19"/>
    <mergeCell ref="AN15:AN19"/>
    <mergeCell ref="AR15:AR19"/>
    <mergeCell ref="T15:T19"/>
    <mergeCell ref="AW15:AW19"/>
    <mergeCell ref="AX15:AX19"/>
    <mergeCell ref="AL15:AL19"/>
    <mergeCell ref="AM15:AM19"/>
    <mergeCell ref="V15:V19"/>
    <mergeCell ref="W15:W19"/>
    <mergeCell ref="X15:X19"/>
    <mergeCell ref="AB15:AB19"/>
    <mergeCell ref="AF15:AF19"/>
    <mergeCell ref="AD15:AD19"/>
    <mergeCell ref="AE15:AE19"/>
    <mergeCell ref="AG15:AG19"/>
    <mergeCell ref="AH15:AH19"/>
    <mergeCell ref="E15:E19"/>
    <mergeCell ref="F15:F19"/>
    <mergeCell ref="G15:G19"/>
    <mergeCell ref="Y15:Y19"/>
    <mergeCell ref="Z15:Z19"/>
    <mergeCell ref="AA15:AA19"/>
    <mergeCell ref="AC15:AC19"/>
    <mergeCell ref="AO15:AO19"/>
    <mergeCell ref="AP15:AP19"/>
    <mergeCell ref="AQ15:AQ19"/>
    <mergeCell ref="H23:H25"/>
    <mergeCell ref="S15:S19"/>
    <mergeCell ref="U15:U19"/>
    <mergeCell ref="R15:R19"/>
    <mergeCell ref="H16:H18"/>
    <mergeCell ref="Q15:Q19"/>
  </mergeCells>
  <dataValidations count="6">
    <dataValidation type="decimal" operator="greaterThanOrEqual" allowBlank="1" showInputMessage="1" showErrorMessage="1" errorTitle="Ошибка" error="Введите неотрицательное действительное число." sqref="J23:P24 J16:P17 J19">
      <formula1>0</formula1>
    </dataValidation>
    <dataValidation type="textLength" operator="lessThanOrEqual" allowBlank="1" showInputMessage="1" showErrorMessage="1" errorTitle="Недопустимое значение." error="Максимальная длина текста составляет 990 символов." sqref="G23 G15:G16 F44:M44">
      <formula1>990</formula1>
    </dataValidation>
    <dataValidation type="list" allowBlank="1" showInputMessage="1" showErrorMessage="1" errorTitle="Недопустимое значение." error="Выберите значение из списка." sqref="I24 I17">
      <formula1>ISTFIN_LIST</formula1>
    </dataValidation>
    <dataValidation type="decimal" allowBlank="1" showErrorMessage="1" errorTitle="Ошибка" error="Допускается ввод только неотрицательных чисел!" sqref="AS24:AX25 AS23:AY23 W15:X15 Q15:R19 T15:T19 V15:V19 AF15 Y15:AA19 AB15 AC15:AE19 AG15:AI19 AJ15 AK15:AM19 AN15 Q23:AR25 AO15:AQ19 AS15:AT19 AR15 S15:S16 U15:U16 AU15:AW16">
      <formula1>0</formula1>
      <formula2>9.99999999999999E+23</formula2>
    </dataValidation>
    <dataValidation type="list" allowBlank="1" showInputMessage="1" showErrorMessage="1" errorTitle="Недопустимое значение." error="Выберите наименование целевого показателя из списка" sqref="F23:F25 F15:F19">
      <formula1>I_LIST_1</formula1>
    </dataValidation>
    <dataValidation type="decimal" allowBlank="1" showErrorMessage="1" errorTitle="Ошибка" error="Допускается ввод только неотрицательных чисел!" sqref="AX15:AY19">
      <formula1>-999999999999999000000000</formula1>
      <formula2>9.99999999999999E+23</formula2>
    </dataValidation>
  </dataValidations>
  <hyperlinks>
    <hyperlink ref="C15" location="RSheet!C1" display="Удалить"/>
    <hyperlink ref="I25" location="RSheet!I1" display="Добавить источник финансирования"/>
    <hyperlink ref="I18" location="RSheet!I1" display="Добавить источник финансирования"/>
    <hyperlink ref="H19" location="RSheet!H1" display="Добавить мероприятие"/>
    <hyperlink ref="C23" location="RSheet!C1" display="Удалить"/>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5"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5" customFormat="1" ht="11.25" hidden="1"/>
    <row r="2" s="45" customFormat="1" ht="11.25" hidden="1"/>
    <row r="3" s="45" customFormat="1" ht="11.25" hidden="1"/>
    <row r="4" spans="7:8" ht="11.25">
      <c r="G4" s="312" t="str">
        <f>FORMCODE</f>
        <v>PROG.ESB.PLAN.4.178</v>
      </c>
      <c r="H4" s="312"/>
    </row>
    <row r="5" spans="7:8" ht="11.25">
      <c r="G5" s="312" t="str">
        <f>VERSION</f>
        <v>Версия 1.4.1</v>
      </c>
      <c r="H5" s="312"/>
    </row>
    <row r="6" spans="7:8" ht="11.25">
      <c r="G6" s="74"/>
      <c r="H6" s="74"/>
    </row>
    <row r="7" spans="7:8" ht="12" thickBot="1">
      <c r="G7" s="429"/>
      <c r="H7" s="429"/>
    </row>
    <row r="8" spans="1:8" s="92" customFormat="1" ht="15" customHeight="1">
      <c r="A8" s="91"/>
      <c r="B8" s="91"/>
      <c r="D8" s="374" t="s">
        <v>116</v>
      </c>
      <c r="E8" s="375"/>
      <c r="F8" s="375"/>
      <c r="G8" s="375"/>
      <c r="H8" s="376"/>
    </row>
    <row r="9" spans="1:8" s="92" customFormat="1" ht="15" customHeight="1" thickBot="1">
      <c r="A9" s="91"/>
      <c r="B9" s="91"/>
      <c r="D9" s="430" t="str">
        <f>COMPANY</f>
        <v>ООО "Воздушные ворота северной столицы"</v>
      </c>
      <c r="E9" s="431"/>
      <c r="F9" s="431"/>
      <c r="G9" s="431"/>
      <c r="H9" s="432"/>
    </row>
    <row r="10" spans="4:8" ht="11.25">
      <c r="D10" s="320"/>
      <c r="E10" s="320"/>
      <c r="F10" s="320"/>
      <c r="G10" s="320"/>
      <c r="H10" s="320"/>
    </row>
    <row r="11" spans="4:8" ht="15" customHeight="1" thickBot="1">
      <c r="D11" s="33"/>
      <c r="E11" s="34"/>
      <c r="F11" s="34"/>
      <c r="G11" s="34"/>
      <c r="H11" s="37"/>
    </row>
    <row r="12" spans="4:8" ht="21" customHeight="1">
      <c r="D12" s="32"/>
      <c r="E12" s="423"/>
      <c r="F12" s="424"/>
      <c r="G12" s="425"/>
      <c r="H12" s="38"/>
    </row>
    <row r="13" spans="4:8" ht="21" customHeight="1">
      <c r="D13" s="32"/>
      <c r="E13" s="426"/>
      <c r="F13" s="427"/>
      <c r="G13" s="428"/>
      <c r="H13" s="38"/>
    </row>
    <row r="14" spans="4:8" ht="21" customHeight="1">
      <c r="D14" s="32"/>
      <c r="E14" s="417"/>
      <c r="F14" s="418"/>
      <c r="G14" s="419"/>
      <c r="H14" s="38"/>
    </row>
    <row r="15" spans="4:8" ht="21" customHeight="1">
      <c r="D15" s="32"/>
      <c r="E15" s="417"/>
      <c r="F15" s="418"/>
      <c r="G15" s="419"/>
      <c r="H15" s="38"/>
    </row>
    <row r="16" spans="4:8" ht="21" customHeight="1">
      <c r="D16" s="32"/>
      <c r="E16" s="417"/>
      <c r="F16" s="418"/>
      <c r="G16" s="419"/>
      <c r="H16" s="38"/>
    </row>
    <row r="17" spans="4:8" ht="21" customHeight="1">
      <c r="D17" s="32"/>
      <c r="E17" s="417"/>
      <c r="F17" s="418"/>
      <c r="G17" s="419"/>
      <c r="H17" s="38"/>
    </row>
    <row r="18" spans="4:8" ht="21" customHeight="1">
      <c r="D18" s="32"/>
      <c r="E18" s="417"/>
      <c r="F18" s="418"/>
      <c r="G18" s="419"/>
      <c r="H18" s="38"/>
    </row>
    <row r="19" spans="1:8" s="58" customFormat="1" ht="21" customHeight="1">
      <c r="A19" s="59"/>
      <c r="B19" s="59"/>
      <c r="D19" s="32"/>
      <c r="E19" s="417"/>
      <c r="F19" s="418"/>
      <c r="G19" s="419"/>
      <c r="H19" s="38"/>
    </row>
    <row r="20" spans="1:8" s="58" customFormat="1" ht="21" customHeight="1">
      <c r="A20" s="59"/>
      <c r="B20" s="59"/>
      <c r="D20" s="32"/>
      <c r="E20" s="417"/>
      <c r="F20" s="418"/>
      <c r="G20" s="419"/>
      <c r="H20" s="38"/>
    </row>
    <row r="21" spans="1:8" s="58" customFormat="1" ht="21" customHeight="1" thickBot="1">
      <c r="A21" s="59"/>
      <c r="B21" s="59"/>
      <c r="D21" s="32"/>
      <c r="E21" s="420"/>
      <c r="F21" s="421"/>
      <c r="G21" s="422"/>
      <c r="H21" s="38"/>
    </row>
    <row r="22" spans="4:8" ht="15" customHeight="1">
      <c r="D22" s="35"/>
      <c r="E22" s="36"/>
      <c r="F22" s="36"/>
      <c r="G22" s="36"/>
      <c r="H22" s="39"/>
    </row>
  </sheetData>
  <sheetProtection password="E4D4" sheet="1" formatColumns="0" formatRows="0"/>
  <mergeCells count="16">
    <mergeCell ref="G4:H4"/>
    <mergeCell ref="G5:H5"/>
    <mergeCell ref="G7:H7"/>
    <mergeCell ref="D8:H8"/>
    <mergeCell ref="D9:H9"/>
    <mergeCell ref="D10:H10"/>
    <mergeCell ref="E18:G18"/>
    <mergeCell ref="E19:G19"/>
    <mergeCell ref="E20:G20"/>
    <mergeCell ref="E21:G21"/>
    <mergeCell ref="E12:G12"/>
    <mergeCell ref="E13:G13"/>
    <mergeCell ref="E14:G14"/>
    <mergeCell ref="E15:G15"/>
    <mergeCell ref="E16:G16"/>
    <mergeCell ref="E17:G17"/>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E12" sqref="E12"/>
    </sheetView>
  </sheetViews>
  <sheetFormatPr defaultColWidth="9.140625" defaultRowHeight="11.25"/>
  <cols>
    <col min="1" max="2" width="0" style="45" hidden="1" customWidth="1"/>
    <col min="5" max="5" width="26.57421875" style="0" customWidth="1"/>
    <col min="6" max="6" width="63.140625" style="0" customWidth="1"/>
    <col min="7" max="7" width="16.28125" style="0" customWidth="1"/>
    <col min="8" max="8" width="9.140625" style="0" customWidth="1"/>
  </cols>
  <sheetData>
    <row r="1" s="45" customFormat="1" ht="11.25" hidden="1"/>
    <row r="2" s="45" customFormat="1" ht="11.25" hidden="1"/>
    <row r="3" s="45" customFormat="1" ht="11.25" hidden="1"/>
    <row r="4" ht="11.25">
      <c r="H4" s="44"/>
    </row>
    <row r="5" ht="12" thickBot="1">
      <c r="H5" s="44"/>
    </row>
    <row r="6" spans="1:8" s="92" customFormat="1" ht="15" customHeight="1">
      <c r="A6" s="91"/>
      <c r="B6" s="91"/>
      <c r="D6" s="374" t="s">
        <v>23</v>
      </c>
      <c r="E6" s="375"/>
      <c r="F6" s="375"/>
      <c r="G6" s="375"/>
      <c r="H6" s="376"/>
    </row>
    <row r="7" spans="1:8" s="92" customFormat="1" ht="15" customHeight="1" thickBot="1">
      <c r="A7" s="91"/>
      <c r="B7" s="91"/>
      <c r="D7" s="430" t="str">
        <f>Титульный!F14</f>
        <v>ООО "Воздушные ворота северной столицы"</v>
      </c>
      <c r="E7" s="431"/>
      <c r="F7" s="431"/>
      <c r="G7" s="431"/>
      <c r="H7" s="432"/>
    </row>
    <row r="8" spans="4:8" ht="11.25">
      <c r="D8" s="433"/>
      <c r="E8" s="433"/>
      <c r="F8" s="433"/>
      <c r="G8" s="433"/>
      <c r="H8" s="433"/>
    </row>
    <row r="9" spans="4:8" ht="15" customHeight="1" thickBot="1">
      <c r="D9" s="33"/>
      <c r="E9" s="34"/>
      <c r="F9" s="34"/>
      <c r="G9" s="34"/>
      <c r="H9" s="37"/>
    </row>
    <row r="10" spans="4:8" ht="18" customHeight="1" thickBot="1">
      <c r="D10" s="32"/>
      <c r="E10" s="61" t="s">
        <v>24</v>
      </c>
      <c r="F10" s="62" t="s">
        <v>25</v>
      </c>
      <c r="G10" s="63" t="s">
        <v>26</v>
      </c>
      <c r="H10" s="38"/>
    </row>
    <row r="11" spans="1:8" s="58" customFormat="1" ht="15" customHeight="1">
      <c r="A11" s="59"/>
      <c r="B11" s="59"/>
      <c r="D11" s="32"/>
      <c r="E11" s="60">
        <v>1</v>
      </c>
      <c r="F11" s="41">
        <v>2</v>
      </c>
      <c r="G11" s="41">
        <v>3</v>
      </c>
      <c r="H11" s="38"/>
    </row>
    <row r="12" spans="1:8" s="58" customFormat="1" ht="11.25">
      <c r="A12" s="59"/>
      <c r="B12" s="59"/>
      <c r="D12" s="32"/>
      <c r="E12" s="107"/>
      <c r="F12" s="65"/>
      <c r="G12" s="64"/>
      <c r="H12" s="38"/>
    </row>
    <row r="13" spans="1:8" s="58" customFormat="1" ht="11.25" hidden="1">
      <c r="A13" s="59"/>
      <c r="B13" s="59"/>
      <c r="D13" s="32"/>
      <c r="E13" s="66"/>
      <c r="F13" s="65"/>
      <c r="G13" s="64"/>
      <c r="H13" s="38"/>
    </row>
    <row r="14" spans="4:8" ht="15" customHeight="1">
      <c r="D14" s="35"/>
      <c r="E14" s="36"/>
      <c r="F14" s="36"/>
      <c r="G14" s="36"/>
      <c r="H14" s="39"/>
    </row>
    <row r="16" ht="11.25">
      <c r="E16" s="73"/>
    </row>
    <row r="17" ht="11.25">
      <c r="E17" s="73"/>
    </row>
    <row r="18" ht="11.25">
      <c r="E18" s="73"/>
    </row>
    <row r="19" ht="11.25">
      <c r="E19" s="73"/>
    </row>
    <row r="20" ht="11.25">
      <c r="E20" s="73"/>
    </row>
    <row r="21" ht="11.25">
      <c r="E21" s="73"/>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243"/>
  <sheetViews>
    <sheetView showGridLines="0" zoomScale="85" zoomScaleNormal="85" zoomScalePageLayoutView="0" workbookViewId="0" topLeftCell="A1">
      <selection activeCell="D2" sqref="D2"/>
    </sheetView>
  </sheetViews>
  <sheetFormatPr defaultColWidth="21.57421875" defaultRowHeight="11.25"/>
  <cols>
    <col min="1" max="1" width="71.00390625" style="43" customWidth="1"/>
    <col min="2" max="2" width="11.140625" style="12" bestFit="1" customWidth="1"/>
    <col min="3" max="3" width="10.140625" style="30"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17</v>
      </c>
      <c r="B1" s="40" t="s">
        <v>6</v>
      </c>
      <c r="C1" s="40" t="s">
        <v>7</v>
      </c>
      <c r="D1" s="102" t="s">
        <v>18</v>
      </c>
      <c r="E1" s="12" t="s">
        <v>19</v>
      </c>
    </row>
    <row r="2" spans="1:5" ht="33.75">
      <c r="A2" s="40" t="s">
        <v>118</v>
      </c>
      <c r="B2" s="40" t="s">
        <v>119</v>
      </c>
      <c r="C2" s="40" t="s">
        <v>40</v>
      </c>
      <c r="D2" s="102" t="s">
        <v>408</v>
      </c>
      <c r="E2" s="12">
        <v>26422494</v>
      </c>
    </row>
    <row r="3" spans="1:5" ht="33.75">
      <c r="A3" s="40" t="s">
        <v>88</v>
      </c>
      <c r="B3" s="40" t="s">
        <v>89</v>
      </c>
      <c r="C3" s="40" t="s">
        <v>65</v>
      </c>
      <c r="D3" s="102" t="s">
        <v>409</v>
      </c>
      <c r="E3" s="12">
        <v>26641633</v>
      </c>
    </row>
    <row r="4" spans="1:5" ht="22.5">
      <c r="A4" s="40" t="s">
        <v>179</v>
      </c>
      <c r="B4" s="40" t="s">
        <v>186</v>
      </c>
      <c r="C4" s="40" t="s">
        <v>65</v>
      </c>
      <c r="D4" s="102" t="s">
        <v>410</v>
      </c>
      <c r="E4" s="12">
        <v>26614854</v>
      </c>
    </row>
    <row r="5" spans="1:5" ht="22.5">
      <c r="A5" s="40" t="s">
        <v>180</v>
      </c>
      <c r="B5" s="40" t="s">
        <v>187</v>
      </c>
      <c r="C5" s="40" t="s">
        <v>146</v>
      </c>
      <c r="D5" s="102" t="s">
        <v>411</v>
      </c>
      <c r="E5" s="12">
        <v>26868131</v>
      </c>
    </row>
    <row r="6" spans="1:5" ht="22.5">
      <c r="A6" s="40" t="s">
        <v>181</v>
      </c>
      <c r="B6" s="40" t="s">
        <v>188</v>
      </c>
      <c r="C6" s="40" t="s">
        <v>146</v>
      </c>
      <c r="D6" s="102" t="s">
        <v>411</v>
      </c>
      <c r="E6" s="12">
        <v>26422522</v>
      </c>
    </row>
    <row r="7" spans="1:5" ht="45">
      <c r="A7" s="40" t="s">
        <v>97</v>
      </c>
      <c r="B7" s="40" t="s">
        <v>120</v>
      </c>
      <c r="C7" s="40" t="s">
        <v>40</v>
      </c>
      <c r="D7" s="102" t="s">
        <v>550</v>
      </c>
      <c r="E7" s="12">
        <v>26420583</v>
      </c>
    </row>
    <row r="8" spans="1:5" ht="33.75">
      <c r="A8" s="40" t="s">
        <v>99</v>
      </c>
      <c r="B8" s="40" t="s">
        <v>121</v>
      </c>
      <c r="C8" s="40" t="s">
        <v>40</v>
      </c>
      <c r="D8" s="102" t="s">
        <v>412</v>
      </c>
      <c r="E8" s="12">
        <v>26847594</v>
      </c>
    </row>
    <row r="9" spans="1:5" ht="33.75">
      <c r="A9" s="40" t="s">
        <v>48</v>
      </c>
      <c r="B9" s="40" t="s">
        <v>49</v>
      </c>
      <c r="C9" s="40" t="s">
        <v>50</v>
      </c>
      <c r="D9" s="102" t="s">
        <v>413</v>
      </c>
      <c r="E9" s="12">
        <v>27307314</v>
      </c>
    </row>
    <row r="10" spans="1:5" ht="33.75">
      <c r="A10" s="40" t="s">
        <v>182</v>
      </c>
      <c r="B10" s="40" t="s">
        <v>189</v>
      </c>
      <c r="C10" s="40" t="s">
        <v>190</v>
      </c>
      <c r="D10" s="102" t="s">
        <v>551</v>
      </c>
      <c r="E10" s="12">
        <v>26814895</v>
      </c>
    </row>
    <row r="11" spans="1:5" ht="22.5">
      <c r="A11" s="40" t="s">
        <v>183</v>
      </c>
      <c r="B11" s="40" t="s">
        <v>191</v>
      </c>
      <c r="C11" s="40" t="s">
        <v>192</v>
      </c>
      <c r="D11" s="102" t="s">
        <v>411</v>
      </c>
      <c r="E11" s="12">
        <v>27323158</v>
      </c>
    </row>
    <row r="12" spans="1:5" ht="45">
      <c r="A12" s="40" t="s">
        <v>67</v>
      </c>
      <c r="B12" s="40" t="s">
        <v>68</v>
      </c>
      <c r="C12" s="40" t="s">
        <v>504</v>
      </c>
      <c r="D12" s="102" t="s">
        <v>552</v>
      </c>
      <c r="E12" s="12">
        <v>26555079</v>
      </c>
    </row>
    <row r="13" spans="1:5" ht="33.75">
      <c r="A13" s="40" t="s">
        <v>184</v>
      </c>
      <c r="B13" s="40" t="s">
        <v>193</v>
      </c>
      <c r="C13" s="40" t="s">
        <v>47</v>
      </c>
      <c r="D13" s="102" t="s">
        <v>415</v>
      </c>
      <c r="E13" s="12">
        <v>27513672</v>
      </c>
    </row>
    <row r="14" spans="1:5" ht="33.75">
      <c r="A14" s="40" t="s">
        <v>109</v>
      </c>
      <c r="B14" s="40" t="s">
        <v>122</v>
      </c>
      <c r="C14" s="40" t="s">
        <v>47</v>
      </c>
      <c r="D14" s="102" t="s">
        <v>409</v>
      </c>
      <c r="E14" s="12">
        <v>26361114</v>
      </c>
    </row>
    <row r="15" spans="1:5" ht="33.75">
      <c r="A15" s="40" t="s">
        <v>82</v>
      </c>
      <c r="B15" s="40" t="s">
        <v>83</v>
      </c>
      <c r="C15" s="40" t="s">
        <v>80</v>
      </c>
      <c r="D15" s="102" t="s">
        <v>553</v>
      </c>
      <c r="E15" s="12">
        <v>26361115</v>
      </c>
    </row>
    <row r="16" spans="1:5" ht="22.5">
      <c r="A16" s="40" t="s">
        <v>554</v>
      </c>
      <c r="B16" s="40" t="s">
        <v>555</v>
      </c>
      <c r="C16" s="40" t="s">
        <v>65</v>
      </c>
      <c r="D16" s="102" t="s">
        <v>123</v>
      </c>
      <c r="E16" s="12">
        <v>26361089</v>
      </c>
    </row>
    <row r="17" spans="1:5" ht="22.5">
      <c r="A17" s="40" t="s">
        <v>556</v>
      </c>
      <c r="B17" s="40" t="s">
        <v>84</v>
      </c>
      <c r="C17" s="40" t="s">
        <v>85</v>
      </c>
      <c r="D17" s="102" t="s">
        <v>557</v>
      </c>
      <c r="E17" s="12">
        <v>26491915</v>
      </c>
    </row>
    <row r="18" spans="1:5" ht="33.75">
      <c r="A18" s="40" t="s">
        <v>86</v>
      </c>
      <c r="B18" s="40" t="s">
        <v>87</v>
      </c>
      <c r="C18" s="40" t="s">
        <v>40</v>
      </c>
      <c r="D18" s="102" t="s">
        <v>558</v>
      </c>
      <c r="E18" s="12">
        <v>26361126</v>
      </c>
    </row>
    <row r="19" spans="1:5" ht="33.75">
      <c r="A19" s="40" t="s">
        <v>144</v>
      </c>
      <c r="B19" s="40" t="s">
        <v>145</v>
      </c>
      <c r="C19" s="40" t="s">
        <v>146</v>
      </c>
      <c r="D19" s="102" t="s">
        <v>559</v>
      </c>
      <c r="E19" s="12">
        <v>26361120</v>
      </c>
    </row>
    <row r="20" spans="1:5" ht="22.5">
      <c r="A20" s="40" t="s">
        <v>90</v>
      </c>
      <c r="B20" s="40" t="s">
        <v>125</v>
      </c>
      <c r="C20" s="40" t="s">
        <v>57</v>
      </c>
      <c r="D20" s="102" t="s">
        <v>123</v>
      </c>
      <c r="E20" s="12">
        <v>26361096</v>
      </c>
    </row>
    <row r="21" spans="1:5" ht="45">
      <c r="A21" s="40" t="s">
        <v>91</v>
      </c>
      <c r="B21" s="40" t="s">
        <v>126</v>
      </c>
      <c r="C21" s="40" t="s">
        <v>65</v>
      </c>
      <c r="D21" s="102" t="s">
        <v>560</v>
      </c>
      <c r="E21" s="12">
        <v>26361104</v>
      </c>
    </row>
    <row r="22" spans="1:5" ht="22.5">
      <c r="A22" s="40" t="s">
        <v>92</v>
      </c>
      <c r="B22" s="40" t="s">
        <v>127</v>
      </c>
      <c r="C22" s="40" t="s">
        <v>128</v>
      </c>
      <c r="D22" s="102" t="s">
        <v>561</v>
      </c>
      <c r="E22" s="12">
        <v>26422368</v>
      </c>
    </row>
    <row r="23" spans="1:5" ht="22.5">
      <c r="A23" s="40" t="s">
        <v>93</v>
      </c>
      <c r="B23" s="40" t="s">
        <v>129</v>
      </c>
      <c r="C23" s="40" t="s">
        <v>130</v>
      </c>
      <c r="D23" s="102" t="s">
        <v>123</v>
      </c>
      <c r="E23" s="12">
        <v>26597721</v>
      </c>
    </row>
    <row r="24" spans="1:5" ht="22.5">
      <c r="A24" s="40" t="s">
        <v>94</v>
      </c>
      <c r="B24" s="40" t="s">
        <v>131</v>
      </c>
      <c r="C24" s="40" t="s">
        <v>71</v>
      </c>
      <c r="D24" s="102" t="s">
        <v>123</v>
      </c>
      <c r="E24" s="12">
        <v>26533889</v>
      </c>
    </row>
    <row r="25" spans="1:5" ht="22.5">
      <c r="A25" s="40" t="s">
        <v>147</v>
      </c>
      <c r="B25" s="40" t="s">
        <v>148</v>
      </c>
      <c r="C25" s="40" t="s">
        <v>75</v>
      </c>
      <c r="D25" s="102" t="s">
        <v>562</v>
      </c>
      <c r="E25" s="12">
        <v>26361116</v>
      </c>
    </row>
    <row r="26" spans="1:5" ht="22.5">
      <c r="A26" s="40" t="s">
        <v>150</v>
      </c>
      <c r="B26" s="40" t="s">
        <v>151</v>
      </c>
      <c r="C26" s="40" t="s">
        <v>85</v>
      </c>
      <c r="D26" s="102" t="s">
        <v>562</v>
      </c>
      <c r="E26" s="12">
        <v>26361098</v>
      </c>
    </row>
    <row r="27" spans="1:5" ht="11.25">
      <c r="A27" s="40" t="s">
        <v>194</v>
      </c>
      <c r="B27" s="40" t="s">
        <v>195</v>
      </c>
      <c r="C27" s="40" t="s">
        <v>52</v>
      </c>
      <c r="D27" s="102" t="s">
        <v>161</v>
      </c>
      <c r="E27" s="12">
        <v>26555694</v>
      </c>
    </row>
    <row r="28" spans="1:5" ht="45">
      <c r="A28" s="40" t="s">
        <v>95</v>
      </c>
      <c r="B28" s="40" t="s">
        <v>132</v>
      </c>
      <c r="C28" s="40" t="s">
        <v>128</v>
      </c>
      <c r="D28" s="102" t="s">
        <v>452</v>
      </c>
      <c r="E28" s="12">
        <v>27114822</v>
      </c>
    </row>
    <row r="29" spans="1:5" ht="22.5">
      <c r="A29" s="40" t="s">
        <v>96</v>
      </c>
      <c r="B29" s="40" t="s">
        <v>133</v>
      </c>
      <c r="C29" s="40" t="s">
        <v>80</v>
      </c>
      <c r="D29" s="102" t="s">
        <v>123</v>
      </c>
      <c r="E29" s="12">
        <v>26422350</v>
      </c>
    </row>
    <row r="30" spans="1:5" ht="22.5">
      <c r="A30" s="40" t="s">
        <v>98</v>
      </c>
      <c r="B30" s="40" t="s">
        <v>134</v>
      </c>
      <c r="C30" s="40" t="s">
        <v>57</v>
      </c>
      <c r="D30" s="102" t="s">
        <v>561</v>
      </c>
      <c r="E30" s="12">
        <v>26422149</v>
      </c>
    </row>
    <row r="31" spans="1:5" ht="22.5">
      <c r="A31" s="40" t="s">
        <v>100</v>
      </c>
      <c r="B31" s="40" t="s">
        <v>135</v>
      </c>
      <c r="C31" s="40" t="s">
        <v>136</v>
      </c>
      <c r="D31" s="102" t="s">
        <v>123</v>
      </c>
      <c r="E31" s="12">
        <v>26361118</v>
      </c>
    </row>
    <row r="32" spans="1:5" ht="22.5">
      <c r="A32" s="40" t="s">
        <v>101</v>
      </c>
      <c r="B32" s="40" t="s">
        <v>137</v>
      </c>
      <c r="C32" s="40" t="s">
        <v>57</v>
      </c>
      <c r="D32" s="102" t="s">
        <v>123</v>
      </c>
      <c r="E32" s="12">
        <v>26422100</v>
      </c>
    </row>
    <row r="33" spans="1:5" ht="22.5">
      <c r="A33" s="40" t="s">
        <v>102</v>
      </c>
      <c r="B33" s="40" t="s">
        <v>138</v>
      </c>
      <c r="C33" s="40" t="s">
        <v>80</v>
      </c>
      <c r="D33" s="102" t="s">
        <v>123</v>
      </c>
      <c r="E33" s="12">
        <v>26641637</v>
      </c>
    </row>
    <row r="34" spans="1:5" ht="22.5">
      <c r="A34" s="40" t="s">
        <v>103</v>
      </c>
      <c r="B34" s="40" t="s">
        <v>139</v>
      </c>
      <c r="C34" s="40" t="s">
        <v>63</v>
      </c>
      <c r="D34" s="102" t="s">
        <v>123</v>
      </c>
      <c r="E34" s="12">
        <v>27621401</v>
      </c>
    </row>
    <row r="35" spans="1:5" ht="22.5">
      <c r="A35" s="40" t="s">
        <v>104</v>
      </c>
      <c r="B35" s="40" t="s">
        <v>140</v>
      </c>
      <c r="C35" s="40" t="s">
        <v>80</v>
      </c>
      <c r="D35" s="102" t="s">
        <v>563</v>
      </c>
      <c r="E35" s="12">
        <v>26641618</v>
      </c>
    </row>
    <row r="36" spans="1:5" ht="22.5">
      <c r="A36" s="40" t="s">
        <v>152</v>
      </c>
      <c r="B36" s="40" t="s">
        <v>153</v>
      </c>
      <c r="C36" s="40" t="s">
        <v>154</v>
      </c>
      <c r="D36" s="102" t="s">
        <v>245</v>
      </c>
      <c r="E36" s="12">
        <v>26361128</v>
      </c>
    </row>
    <row r="37" spans="1:5" ht="22.5">
      <c r="A37" s="40" t="s">
        <v>105</v>
      </c>
      <c r="B37" s="40" t="s">
        <v>141</v>
      </c>
      <c r="C37" s="40" t="s">
        <v>85</v>
      </c>
      <c r="D37" s="102" t="s">
        <v>123</v>
      </c>
      <c r="E37" s="12">
        <v>26361095</v>
      </c>
    </row>
    <row r="38" spans="1:5" ht="22.5">
      <c r="A38" s="40" t="s">
        <v>106</v>
      </c>
      <c r="B38" s="40" t="s">
        <v>142</v>
      </c>
      <c r="C38" s="40" t="s">
        <v>40</v>
      </c>
      <c r="D38" s="102" t="s">
        <v>123</v>
      </c>
      <c r="E38" s="12">
        <v>26361091</v>
      </c>
    </row>
    <row r="39" spans="1:5" ht="56.25">
      <c r="A39" s="40" t="s">
        <v>107</v>
      </c>
      <c r="B39" s="40" t="s">
        <v>143</v>
      </c>
      <c r="C39" s="40" t="s">
        <v>40</v>
      </c>
      <c r="D39" s="102" t="s">
        <v>564</v>
      </c>
      <c r="E39" s="12">
        <v>26361094</v>
      </c>
    </row>
    <row r="40" spans="1:5" ht="22.5">
      <c r="A40" s="40" t="s">
        <v>35</v>
      </c>
      <c r="B40" s="40" t="s">
        <v>36</v>
      </c>
      <c r="C40" s="40" t="s">
        <v>37</v>
      </c>
      <c r="D40" s="102" t="s">
        <v>123</v>
      </c>
      <c r="E40" s="12">
        <v>26361107</v>
      </c>
    </row>
    <row r="41" spans="1:5" ht="45">
      <c r="A41" s="40" t="s">
        <v>38</v>
      </c>
      <c r="B41" s="40" t="s">
        <v>39</v>
      </c>
      <c r="C41" s="40" t="s">
        <v>504</v>
      </c>
      <c r="D41" s="102" t="s">
        <v>565</v>
      </c>
      <c r="E41" s="12">
        <v>26361102</v>
      </c>
    </row>
    <row r="42" spans="1:5" ht="33.75">
      <c r="A42" s="40" t="s">
        <v>155</v>
      </c>
      <c r="B42" s="40" t="s">
        <v>156</v>
      </c>
      <c r="C42" s="40" t="s">
        <v>40</v>
      </c>
      <c r="D42" s="102" t="s">
        <v>566</v>
      </c>
      <c r="E42" s="12">
        <v>26361122</v>
      </c>
    </row>
    <row r="43" spans="1:5" ht="22.5">
      <c r="A43" s="40" t="s">
        <v>41</v>
      </c>
      <c r="B43" s="40" t="s">
        <v>42</v>
      </c>
      <c r="C43" s="40" t="s">
        <v>40</v>
      </c>
      <c r="D43" s="102" t="s">
        <v>123</v>
      </c>
      <c r="E43" s="12">
        <v>27628470</v>
      </c>
    </row>
    <row r="44" spans="1:5" ht="22.5">
      <c r="A44" s="40" t="s">
        <v>43</v>
      </c>
      <c r="B44" s="40" t="s">
        <v>44</v>
      </c>
      <c r="C44" s="40" t="s">
        <v>40</v>
      </c>
      <c r="D44" s="102" t="s">
        <v>123</v>
      </c>
      <c r="E44" s="12">
        <v>26422145</v>
      </c>
    </row>
    <row r="45" spans="1:5" ht="22.5">
      <c r="A45" s="40" t="s">
        <v>45</v>
      </c>
      <c r="B45" s="40" t="s">
        <v>46</v>
      </c>
      <c r="C45" s="40" t="s">
        <v>47</v>
      </c>
      <c r="D45" s="102" t="s">
        <v>123</v>
      </c>
      <c r="E45" s="12">
        <v>27551052</v>
      </c>
    </row>
    <row r="46" spans="1:5" ht="22.5">
      <c r="A46" s="40" t="s">
        <v>567</v>
      </c>
      <c r="B46" s="40" t="s">
        <v>51</v>
      </c>
      <c r="C46" s="40" t="s">
        <v>568</v>
      </c>
      <c r="D46" s="102" t="s">
        <v>123</v>
      </c>
      <c r="E46" s="12">
        <v>26614924</v>
      </c>
    </row>
    <row r="47" spans="1:5" ht="33.75">
      <c r="A47" s="40" t="s">
        <v>53</v>
      </c>
      <c r="B47" s="40" t="s">
        <v>54</v>
      </c>
      <c r="C47" s="40" t="s">
        <v>55</v>
      </c>
      <c r="D47" s="102" t="s">
        <v>569</v>
      </c>
      <c r="E47" s="12">
        <v>26647708</v>
      </c>
    </row>
    <row r="48" spans="1:5" ht="22.5">
      <c r="A48" s="43" t="s">
        <v>56</v>
      </c>
      <c r="B48" s="12">
        <v>7802052172</v>
      </c>
      <c r="C48" s="30">
        <v>780201001</v>
      </c>
      <c r="D48" s="12" t="s">
        <v>123</v>
      </c>
      <c r="E48" s="12">
        <v>26422310</v>
      </c>
    </row>
    <row r="49" spans="1:5" ht="22.5">
      <c r="A49" s="43" t="s">
        <v>58</v>
      </c>
      <c r="B49" s="12">
        <v>7714783092</v>
      </c>
      <c r="C49" s="30">
        <v>783943001</v>
      </c>
      <c r="D49" s="12" t="s">
        <v>557</v>
      </c>
      <c r="E49" s="12">
        <v>26828034</v>
      </c>
    </row>
    <row r="50" spans="1:5" ht="22.5">
      <c r="A50" s="43" t="s">
        <v>59</v>
      </c>
      <c r="B50" s="12">
        <v>7806007100</v>
      </c>
      <c r="C50" s="30">
        <v>783450001</v>
      </c>
      <c r="D50" s="12" t="s">
        <v>123</v>
      </c>
      <c r="E50" s="12">
        <v>26361106</v>
      </c>
    </row>
    <row r="51" spans="1:5" ht="22.5">
      <c r="A51" s="43" t="s">
        <v>60</v>
      </c>
      <c r="B51" s="12">
        <v>7810537540</v>
      </c>
      <c r="C51" s="30">
        <v>783450001</v>
      </c>
      <c r="D51" s="12" t="s">
        <v>123</v>
      </c>
      <c r="E51" s="12">
        <v>26515996</v>
      </c>
    </row>
    <row r="52" spans="1:5" ht="22.5">
      <c r="A52" s="43" t="s">
        <v>61</v>
      </c>
      <c r="B52" s="12">
        <v>7802001308</v>
      </c>
      <c r="C52" s="30">
        <v>783450001</v>
      </c>
      <c r="D52" s="12" t="s">
        <v>123</v>
      </c>
      <c r="E52" s="12">
        <v>26422094</v>
      </c>
    </row>
    <row r="53" spans="1:5" ht="22.5">
      <c r="A53" s="43" t="s">
        <v>62</v>
      </c>
      <c r="B53" s="12">
        <v>7801020019</v>
      </c>
      <c r="C53" s="30">
        <v>780101001</v>
      </c>
      <c r="D53" s="12" t="s">
        <v>123</v>
      </c>
      <c r="E53" s="12">
        <v>26422130</v>
      </c>
    </row>
    <row r="54" spans="1:5" ht="22.5">
      <c r="A54" s="43" t="s">
        <v>64</v>
      </c>
      <c r="B54" s="12">
        <v>7810216498</v>
      </c>
      <c r="C54" s="30">
        <v>781001001</v>
      </c>
      <c r="D54" s="12" t="s">
        <v>123</v>
      </c>
      <c r="E54" s="12">
        <v>26590970</v>
      </c>
    </row>
    <row r="55" spans="1:5" ht="45">
      <c r="A55" s="43" t="s">
        <v>157</v>
      </c>
      <c r="B55" s="12">
        <v>7841312071</v>
      </c>
      <c r="C55" s="30">
        <v>780102001</v>
      </c>
      <c r="D55" s="12" t="s">
        <v>570</v>
      </c>
      <c r="E55" s="12">
        <v>26539356</v>
      </c>
    </row>
    <row r="56" spans="1:5" ht="22.5">
      <c r="A56" s="43" t="s">
        <v>158</v>
      </c>
      <c r="B56" s="12">
        <v>7810577007</v>
      </c>
      <c r="C56" s="30">
        <v>781001001</v>
      </c>
      <c r="D56" s="12" t="s">
        <v>562</v>
      </c>
      <c r="E56" s="12">
        <v>26555650</v>
      </c>
    </row>
    <row r="57" spans="1:5" ht="22.5">
      <c r="A57" s="43" t="s">
        <v>66</v>
      </c>
      <c r="B57" s="12">
        <v>7810237177</v>
      </c>
      <c r="C57" s="30">
        <v>781001001</v>
      </c>
      <c r="D57" s="12" t="s">
        <v>561</v>
      </c>
      <c r="E57" s="12">
        <v>26422151</v>
      </c>
    </row>
    <row r="58" spans="1:5" ht="33.75">
      <c r="A58" s="43" t="s">
        <v>159</v>
      </c>
      <c r="B58" s="12">
        <v>7813323258</v>
      </c>
      <c r="C58" s="30">
        <v>780501001</v>
      </c>
      <c r="D58" s="12" t="s">
        <v>566</v>
      </c>
      <c r="E58" s="12">
        <v>26533887</v>
      </c>
    </row>
    <row r="59" spans="1:5" ht="11.25">
      <c r="A59" s="43" t="s">
        <v>160</v>
      </c>
      <c r="B59" s="12">
        <v>7826101774</v>
      </c>
      <c r="C59" s="30">
        <v>783801001</v>
      </c>
      <c r="D59" s="12" t="s">
        <v>161</v>
      </c>
      <c r="E59" s="12">
        <v>26421969</v>
      </c>
    </row>
    <row r="60" spans="1:5" ht="11.25">
      <c r="A60" s="43" t="s">
        <v>196</v>
      </c>
      <c r="B60" s="12">
        <v>7805185251</v>
      </c>
      <c r="C60" s="30">
        <v>781101001</v>
      </c>
      <c r="D60" s="12" t="s">
        <v>161</v>
      </c>
      <c r="E60" s="12">
        <v>26361105</v>
      </c>
    </row>
    <row r="61" spans="1:5" ht="22.5">
      <c r="A61" s="43" t="s">
        <v>70</v>
      </c>
      <c r="B61" s="12">
        <v>7820304249</v>
      </c>
      <c r="C61" s="30">
        <v>782001001</v>
      </c>
      <c r="D61" s="12" t="s">
        <v>123</v>
      </c>
      <c r="E61" s="12">
        <v>26838677</v>
      </c>
    </row>
    <row r="62" spans="1:5" ht="22.5">
      <c r="A62" s="43" t="s">
        <v>72</v>
      </c>
      <c r="B62" s="12">
        <v>7802127477</v>
      </c>
      <c r="C62" s="30">
        <v>780201001</v>
      </c>
      <c r="D62" s="12" t="s">
        <v>123</v>
      </c>
      <c r="E62" s="12">
        <v>26361092</v>
      </c>
    </row>
    <row r="63" spans="1:5" ht="11.25">
      <c r="A63" s="43" t="s">
        <v>162</v>
      </c>
      <c r="B63" s="12">
        <v>7805065476</v>
      </c>
      <c r="C63" s="30">
        <v>780501001</v>
      </c>
      <c r="D63" s="12" t="s">
        <v>161</v>
      </c>
      <c r="E63" s="12">
        <v>26421911</v>
      </c>
    </row>
    <row r="64" spans="1:5" ht="22.5">
      <c r="A64" s="43" t="s">
        <v>73</v>
      </c>
      <c r="B64" s="12">
        <v>7802310698</v>
      </c>
      <c r="C64" s="30">
        <v>780201001</v>
      </c>
      <c r="D64" s="12" t="s">
        <v>561</v>
      </c>
      <c r="E64" s="12">
        <v>26361093</v>
      </c>
    </row>
    <row r="65" spans="1:5" ht="22.5">
      <c r="A65" s="43" t="s">
        <v>74</v>
      </c>
      <c r="B65" s="12">
        <v>7801185204</v>
      </c>
      <c r="C65" s="30">
        <v>784101001</v>
      </c>
      <c r="D65" s="12" t="s">
        <v>561</v>
      </c>
      <c r="E65" s="12">
        <v>27546308</v>
      </c>
    </row>
    <row r="66" spans="1:5" ht="33.75">
      <c r="A66" s="43" t="s">
        <v>163</v>
      </c>
      <c r="B66" s="12">
        <v>7811322925</v>
      </c>
      <c r="C66" s="30">
        <v>781101001</v>
      </c>
      <c r="D66" s="12" t="s">
        <v>566</v>
      </c>
      <c r="E66" s="12">
        <v>26361113</v>
      </c>
    </row>
    <row r="67" spans="1:5" ht="11.25">
      <c r="A67" s="43" t="s">
        <v>164</v>
      </c>
      <c r="B67" s="12">
        <v>7825487243</v>
      </c>
      <c r="C67" s="30">
        <v>784101001</v>
      </c>
      <c r="D67" s="12" t="s">
        <v>161</v>
      </c>
      <c r="E67" s="12">
        <v>26422005</v>
      </c>
    </row>
    <row r="68" spans="1:5" ht="33.75">
      <c r="A68" s="43" t="s">
        <v>76</v>
      </c>
      <c r="B68" s="12">
        <v>7838024362</v>
      </c>
      <c r="C68" s="30">
        <v>783450001</v>
      </c>
      <c r="D68" s="12" t="s">
        <v>571</v>
      </c>
      <c r="E68" s="12">
        <v>26422017</v>
      </c>
    </row>
    <row r="69" spans="1:5" ht="22.5">
      <c r="A69" s="43" t="s">
        <v>77</v>
      </c>
      <c r="B69" s="12">
        <v>7810095885</v>
      </c>
      <c r="C69" s="30">
        <v>781001001</v>
      </c>
      <c r="D69" s="12" t="s">
        <v>123</v>
      </c>
      <c r="E69" s="12">
        <v>26361108</v>
      </c>
    </row>
    <row r="70" spans="1:5" ht="22.5">
      <c r="A70" s="43" t="s">
        <v>78</v>
      </c>
      <c r="B70" s="12">
        <v>7817044495</v>
      </c>
      <c r="C70" s="30">
        <v>781701001</v>
      </c>
      <c r="D70" s="12" t="s">
        <v>123</v>
      </c>
      <c r="E70" s="12">
        <v>26597829</v>
      </c>
    </row>
    <row r="71" spans="1:5" ht="33.75">
      <c r="A71" s="43" t="s">
        <v>79</v>
      </c>
      <c r="B71" s="12">
        <v>7813479657</v>
      </c>
      <c r="C71" s="30">
        <v>781301001</v>
      </c>
      <c r="D71" s="12" t="s">
        <v>572</v>
      </c>
      <c r="E71" s="12">
        <v>27546295</v>
      </c>
    </row>
    <row r="72" spans="1:5" ht="22.5">
      <c r="A72" s="43" t="s">
        <v>81</v>
      </c>
      <c r="B72" s="12">
        <v>7820029472</v>
      </c>
      <c r="C72" s="30">
        <v>782001001</v>
      </c>
      <c r="D72" s="12" t="s">
        <v>123</v>
      </c>
      <c r="E72" s="12">
        <v>26361121</v>
      </c>
    </row>
    <row r="73" spans="1:5" ht="11.25">
      <c r="A73" s="43" t="s">
        <v>165</v>
      </c>
      <c r="B73" s="12">
        <v>7814122120</v>
      </c>
      <c r="C73" s="30">
        <v>781401001</v>
      </c>
      <c r="D73" s="12" t="s">
        <v>161</v>
      </c>
      <c r="E73" s="12">
        <v>26421986</v>
      </c>
    </row>
    <row r="74" spans="1:5" ht="11.25">
      <c r="A74" s="43" t="s">
        <v>197</v>
      </c>
      <c r="B74" s="12">
        <v>7841314985</v>
      </c>
      <c r="C74" s="30">
        <v>784101001</v>
      </c>
      <c r="D74" s="12" t="s">
        <v>161</v>
      </c>
      <c r="E74" s="12">
        <v>26361135</v>
      </c>
    </row>
    <row r="75" spans="1:5" ht="22.5">
      <c r="A75" s="43" t="s">
        <v>108</v>
      </c>
      <c r="B75" s="12">
        <v>7806007029</v>
      </c>
      <c r="C75" s="30">
        <v>780601001</v>
      </c>
      <c r="D75" s="12" t="s">
        <v>573</v>
      </c>
      <c r="E75" s="12">
        <v>26422092</v>
      </c>
    </row>
    <row r="76" spans="1:5" ht="22.5">
      <c r="A76" s="43" t="s">
        <v>166</v>
      </c>
      <c r="B76" s="12">
        <v>7826087336</v>
      </c>
      <c r="C76" s="30">
        <v>783901001</v>
      </c>
      <c r="D76" s="12" t="s">
        <v>574</v>
      </c>
      <c r="E76" s="12">
        <v>26769190</v>
      </c>
    </row>
    <row r="77" spans="1:5" ht="11.25">
      <c r="A77" s="43" t="s">
        <v>167</v>
      </c>
      <c r="B77" s="12">
        <v>7841378040</v>
      </c>
      <c r="C77" s="30">
        <v>784101001</v>
      </c>
      <c r="D77" s="12" t="s">
        <v>575</v>
      </c>
      <c r="E77" s="12">
        <v>26641597</v>
      </c>
    </row>
    <row r="78" spans="1:5" ht="22.5">
      <c r="A78" s="43" t="s">
        <v>110</v>
      </c>
      <c r="B78" s="12">
        <v>7801379947</v>
      </c>
      <c r="C78" s="30">
        <v>780101001</v>
      </c>
      <c r="D78" s="12" t="s">
        <v>123</v>
      </c>
      <c r="E78" s="12">
        <v>26361090</v>
      </c>
    </row>
    <row r="79" spans="1:5" ht="11.25">
      <c r="A79" s="43" t="s">
        <v>168</v>
      </c>
      <c r="B79" s="12">
        <v>7811141414</v>
      </c>
      <c r="C79" s="30">
        <v>781101001</v>
      </c>
      <c r="D79" s="12" t="s">
        <v>161</v>
      </c>
      <c r="E79" s="12">
        <v>26361112</v>
      </c>
    </row>
    <row r="80" spans="1:5" ht="22.5">
      <c r="A80" s="43" t="s">
        <v>111</v>
      </c>
      <c r="B80" s="12">
        <v>7826140438</v>
      </c>
      <c r="C80" s="30">
        <v>783901001</v>
      </c>
      <c r="D80" s="12" t="s">
        <v>561</v>
      </c>
      <c r="E80" s="12">
        <v>26361123</v>
      </c>
    </row>
    <row r="81" spans="1:5" ht="22.5">
      <c r="A81" s="43" t="s">
        <v>112</v>
      </c>
      <c r="B81" s="12">
        <v>7207009725</v>
      </c>
      <c r="C81" s="30">
        <v>783901001</v>
      </c>
      <c r="D81" s="12" t="s">
        <v>123</v>
      </c>
      <c r="E81" s="12">
        <v>26578046</v>
      </c>
    </row>
    <row r="82" spans="1:5" ht="22.5">
      <c r="A82" s="43" t="s">
        <v>113</v>
      </c>
      <c r="B82" s="12">
        <v>7820027796</v>
      </c>
      <c r="C82" s="30">
        <v>782001001</v>
      </c>
      <c r="D82" s="12" t="s">
        <v>561</v>
      </c>
      <c r="E82" s="12">
        <v>26516049</v>
      </c>
    </row>
    <row r="83" spans="1:5" ht="22.5">
      <c r="A83" s="43" t="s">
        <v>576</v>
      </c>
      <c r="B83" s="12">
        <v>7812009592</v>
      </c>
      <c r="C83" s="30">
        <v>783801001</v>
      </c>
      <c r="D83" s="12" t="s">
        <v>577</v>
      </c>
      <c r="E83" s="12">
        <v>26422396</v>
      </c>
    </row>
    <row r="84" spans="1:5" ht="22.5">
      <c r="A84" s="43" t="s">
        <v>114</v>
      </c>
      <c r="B84" s="12">
        <v>7805005950</v>
      </c>
      <c r="C84" s="30">
        <v>783450001</v>
      </c>
      <c r="D84" s="12" t="s">
        <v>123</v>
      </c>
      <c r="E84" s="12">
        <v>26361099</v>
      </c>
    </row>
    <row r="85" spans="1:5" ht="11.25">
      <c r="A85" s="43" t="s">
        <v>198</v>
      </c>
      <c r="B85" s="12">
        <v>7805377436</v>
      </c>
      <c r="C85" s="30">
        <v>780501001</v>
      </c>
      <c r="D85" s="12" t="s">
        <v>199</v>
      </c>
      <c r="E85" s="12">
        <v>26322157</v>
      </c>
    </row>
    <row r="86" spans="1:5" ht="11.25">
      <c r="A86" s="43" t="s">
        <v>200</v>
      </c>
      <c r="B86" s="12">
        <v>7817309180</v>
      </c>
      <c r="C86" s="30">
        <v>781701001</v>
      </c>
      <c r="D86" s="12" t="s">
        <v>199</v>
      </c>
      <c r="E86" s="12">
        <v>26322162</v>
      </c>
    </row>
    <row r="87" spans="1:5" ht="11.25">
      <c r="A87" s="43" t="s">
        <v>201</v>
      </c>
      <c r="B87" s="12">
        <v>7827007301</v>
      </c>
      <c r="C87" s="30">
        <v>784301001</v>
      </c>
      <c r="D87" s="12" t="s">
        <v>199</v>
      </c>
      <c r="E87" s="12">
        <v>26322155</v>
      </c>
    </row>
    <row r="88" spans="1:5" ht="11.25">
      <c r="A88" s="43" t="s">
        <v>202</v>
      </c>
      <c r="B88" s="12">
        <v>7817319686</v>
      </c>
      <c r="C88" s="30">
        <v>781701001</v>
      </c>
      <c r="D88" s="12" t="s">
        <v>199</v>
      </c>
      <c r="E88" s="12">
        <v>26820325</v>
      </c>
    </row>
    <row r="89" spans="1:5" ht="11.25">
      <c r="A89" s="43" t="s">
        <v>203</v>
      </c>
      <c r="B89" s="12">
        <v>7820015416</v>
      </c>
      <c r="C89" s="30">
        <v>782001001</v>
      </c>
      <c r="D89" s="12" t="s">
        <v>199</v>
      </c>
      <c r="E89" s="12">
        <v>26322153</v>
      </c>
    </row>
    <row r="90" spans="1:5" ht="11.25">
      <c r="A90" s="43" t="s">
        <v>204</v>
      </c>
      <c r="B90" s="12">
        <v>7803002209</v>
      </c>
      <c r="C90" s="30">
        <v>781001001</v>
      </c>
      <c r="D90" s="12" t="s">
        <v>199</v>
      </c>
      <c r="E90" s="12">
        <v>26322152</v>
      </c>
    </row>
    <row r="91" spans="1:5" ht="11.25">
      <c r="A91" s="43" t="s">
        <v>205</v>
      </c>
      <c r="B91" s="12">
        <v>7704726225</v>
      </c>
      <c r="C91" s="30">
        <v>784143001</v>
      </c>
      <c r="D91" s="12" t="s">
        <v>199</v>
      </c>
      <c r="E91" s="12">
        <v>27126047</v>
      </c>
    </row>
    <row r="92" spans="1:5" ht="11.25">
      <c r="A92" s="43" t="s">
        <v>206</v>
      </c>
      <c r="B92" s="12">
        <v>7704731218</v>
      </c>
      <c r="C92" s="30">
        <v>780543001</v>
      </c>
      <c r="D92" s="12" t="s">
        <v>207</v>
      </c>
      <c r="E92" s="12">
        <v>26797003</v>
      </c>
    </row>
    <row r="93" spans="1:5" ht="11.25">
      <c r="A93" s="43" t="s">
        <v>208</v>
      </c>
      <c r="B93" s="12">
        <v>7810258843</v>
      </c>
      <c r="C93" s="30">
        <v>781301001</v>
      </c>
      <c r="D93" s="12" t="s">
        <v>199</v>
      </c>
      <c r="E93" s="12">
        <v>26322163</v>
      </c>
    </row>
    <row r="94" spans="1:5" ht="11.25">
      <c r="A94" s="43" t="s">
        <v>209</v>
      </c>
      <c r="B94" s="12">
        <v>7841322249</v>
      </c>
      <c r="C94" s="30">
        <v>780401001</v>
      </c>
      <c r="D94" s="12" t="s">
        <v>207</v>
      </c>
      <c r="E94" s="12">
        <v>26424359</v>
      </c>
    </row>
    <row r="95" spans="1:5" ht="11.25">
      <c r="A95" s="43" t="s">
        <v>210</v>
      </c>
      <c r="B95" s="12">
        <v>7819001031</v>
      </c>
      <c r="C95" s="30">
        <v>783450001</v>
      </c>
      <c r="D95" s="12" t="s">
        <v>199</v>
      </c>
      <c r="E95" s="12">
        <v>26322156</v>
      </c>
    </row>
    <row r="96" spans="1:5" ht="22.5">
      <c r="A96" s="43" t="s">
        <v>211</v>
      </c>
      <c r="B96" s="12">
        <v>7708503727</v>
      </c>
      <c r="C96" s="30">
        <v>783845004</v>
      </c>
      <c r="D96" s="12" t="s">
        <v>199</v>
      </c>
      <c r="E96" s="12">
        <v>26322159</v>
      </c>
    </row>
    <row r="97" spans="1:5" ht="11.25">
      <c r="A97" s="43" t="s">
        <v>212</v>
      </c>
      <c r="B97" s="12">
        <v>7826074344</v>
      </c>
      <c r="C97" s="30">
        <v>781001001</v>
      </c>
      <c r="D97" s="12" t="s">
        <v>199</v>
      </c>
      <c r="E97" s="12">
        <v>26322161</v>
      </c>
    </row>
    <row r="98" spans="1:5" ht="11.25">
      <c r="A98" s="43" t="s">
        <v>213</v>
      </c>
      <c r="B98" s="12">
        <v>7817302964</v>
      </c>
      <c r="C98" s="30">
        <v>781701001</v>
      </c>
      <c r="D98" s="12" t="s">
        <v>199</v>
      </c>
      <c r="E98" s="12">
        <v>26608446</v>
      </c>
    </row>
    <row r="99" spans="1:5" ht="22.5">
      <c r="A99" s="43" t="s">
        <v>214</v>
      </c>
      <c r="B99" s="12">
        <v>7801374265</v>
      </c>
      <c r="C99" s="30">
        <v>781601001</v>
      </c>
      <c r="D99" s="12" t="s">
        <v>578</v>
      </c>
      <c r="E99" s="12">
        <v>26322164</v>
      </c>
    </row>
    <row r="100" spans="1:5" ht="11.25">
      <c r="A100" s="43" t="s">
        <v>215</v>
      </c>
      <c r="B100" s="12">
        <v>7802742264</v>
      </c>
      <c r="C100" s="30">
        <v>780201001</v>
      </c>
      <c r="D100" s="12" t="s">
        <v>199</v>
      </c>
      <c r="E100" s="12">
        <v>27546318</v>
      </c>
    </row>
    <row r="101" spans="1:5" ht="11.25">
      <c r="A101" s="43" t="s">
        <v>216</v>
      </c>
      <c r="B101" s="12">
        <v>7802456200</v>
      </c>
      <c r="C101" s="30">
        <v>780601001</v>
      </c>
      <c r="D101" s="12" t="s">
        <v>199</v>
      </c>
      <c r="E101" s="12">
        <v>26840521</v>
      </c>
    </row>
    <row r="102" spans="1:5" ht="11.25">
      <c r="A102" s="43" t="s">
        <v>217</v>
      </c>
      <c r="B102" s="12">
        <v>7838359464</v>
      </c>
      <c r="C102" s="30">
        <v>782001001</v>
      </c>
      <c r="D102" s="12" t="s">
        <v>199</v>
      </c>
      <c r="E102" s="12">
        <v>26597512</v>
      </c>
    </row>
    <row r="103" spans="1:5" ht="11.25">
      <c r="A103" s="43" t="s">
        <v>579</v>
      </c>
      <c r="B103" s="12">
        <v>7804521165</v>
      </c>
      <c r="C103" s="30">
        <v>783450001</v>
      </c>
      <c r="D103" s="12" t="s">
        <v>207</v>
      </c>
      <c r="E103" s="12">
        <v>26425009</v>
      </c>
    </row>
    <row r="104" spans="1:5" ht="11.25">
      <c r="A104" s="43" t="s">
        <v>218</v>
      </c>
      <c r="B104" s="12">
        <v>7830000137</v>
      </c>
      <c r="C104" s="30">
        <v>783801001</v>
      </c>
      <c r="D104" s="12" t="s">
        <v>199</v>
      </c>
      <c r="E104" s="12">
        <v>26322158</v>
      </c>
    </row>
    <row r="105" spans="1:5" ht="22.5">
      <c r="A105" s="43" t="s">
        <v>219</v>
      </c>
      <c r="B105" s="12">
        <v>7830000970</v>
      </c>
      <c r="C105" s="30">
        <v>783450001</v>
      </c>
      <c r="D105" s="12" t="s">
        <v>505</v>
      </c>
      <c r="E105" s="12">
        <v>26322166</v>
      </c>
    </row>
    <row r="106" spans="1:5" ht="11.25">
      <c r="A106" s="43" t="s">
        <v>220</v>
      </c>
      <c r="B106" s="12">
        <v>7728587330</v>
      </c>
      <c r="C106" s="30">
        <v>772801001</v>
      </c>
      <c r="D106" s="12" t="s">
        <v>207</v>
      </c>
      <c r="E106" s="12">
        <v>26427401</v>
      </c>
    </row>
    <row r="107" spans="1:5" ht="11.25">
      <c r="A107" s="43" t="s">
        <v>221</v>
      </c>
      <c r="B107" s="12">
        <v>7706284124</v>
      </c>
      <c r="C107" s="30">
        <v>770601001</v>
      </c>
      <c r="D107" s="12" t="s">
        <v>207</v>
      </c>
      <c r="E107" s="12">
        <v>26502786</v>
      </c>
    </row>
    <row r="108" spans="1:5" ht="11.25">
      <c r="A108" s="43" t="s">
        <v>222</v>
      </c>
      <c r="B108" s="12">
        <v>7838016481</v>
      </c>
      <c r="C108" s="30">
        <v>997250001</v>
      </c>
      <c r="D108" s="12" t="s">
        <v>223</v>
      </c>
      <c r="E108" s="12">
        <v>26800863</v>
      </c>
    </row>
    <row r="109" spans="1:5" ht="11.25">
      <c r="A109" s="43" t="s">
        <v>224</v>
      </c>
      <c r="B109" s="12">
        <v>7838016481</v>
      </c>
      <c r="C109" s="30">
        <v>783801001</v>
      </c>
      <c r="D109" s="12" t="s">
        <v>223</v>
      </c>
      <c r="E109" s="12">
        <v>26383336</v>
      </c>
    </row>
    <row r="110" spans="1:5" ht="11.25">
      <c r="A110" s="43" t="s">
        <v>225</v>
      </c>
      <c r="B110" s="12">
        <v>7810056734</v>
      </c>
      <c r="C110" s="30">
        <v>783450001</v>
      </c>
      <c r="D110" s="12" t="s">
        <v>223</v>
      </c>
      <c r="E110" s="12">
        <v>26516044</v>
      </c>
    </row>
    <row r="111" spans="1:5" ht="11.25">
      <c r="A111" s="43" t="s">
        <v>580</v>
      </c>
      <c r="B111" s="12">
        <v>4700000109</v>
      </c>
      <c r="C111" s="30">
        <v>472450001</v>
      </c>
      <c r="D111" s="12" t="s">
        <v>223</v>
      </c>
      <c r="E111" s="12">
        <v>26373221</v>
      </c>
    </row>
    <row r="112" spans="1:5" ht="11.25">
      <c r="A112" s="43" t="s">
        <v>226</v>
      </c>
      <c r="B112" s="12">
        <v>7838017541</v>
      </c>
      <c r="C112" s="30">
        <v>783450001</v>
      </c>
      <c r="D112" s="12" t="s">
        <v>223</v>
      </c>
      <c r="E112" s="12">
        <v>26383117</v>
      </c>
    </row>
    <row r="113" spans="1:5" ht="11.25">
      <c r="A113" s="43" t="s">
        <v>227</v>
      </c>
      <c r="B113" s="12">
        <v>4720015858</v>
      </c>
      <c r="C113" s="30">
        <v>472001001</v>
      </c>
      <c r="D113" s="12" t="s">
        <v>228</v>
      </c>
      <c r="E113" s="12">
        <v>26599276</v>
      </c>
    </row>
    <row r="114" spans="1:5" ht="22.5">
      <c r="A114" s="43" t="s">
        <v>229</v>
      </c>
      <c r="B114" s="12">
        <v>7806044006</v>
      </c>
      <c r="C114" s="30">
        <v>470301001</v>
      </c>
      <c r="D114" s="12" t="s">
        <v>581</v>
      </c>
      <c r="E114" s="12">
        <v>26422737</v>
      </c>
    </row>
    <row r="115" spans="1:5" ht="11.25">
      <c r="A115" s="43" t="s">
        <v>230</v>
      </c>
      <c r="B115" s="12">
        <v>4719017995</v>
      </c>
      <c r="C115" s="30">
        <v>470501001</v>
      </c>
      <c r="D115" s="12" t="s">
        <v>228</v>
      </c>
      <c r="E115" s="12">
        <v>28459203</v>
      </c>
    </row>
    <row r="116" spans="1:3" ht="11.25">
      <c r="A116" s="43" t="s">
        <v>169</v>
      </c>
      <c r="B116" s="12">
        <v>7839018298</v>
      </c>
      <c r="C116" s="30">
        <v>783901001</v>
      </c>
    </row>
    <row r="117" spans="1:5" ht="11.25">
      <c r="A117" s="43" t="s">
        <v>231</v>
      </c>
      <c r="B117" s="12">
        <v>7816127357</v>
      </c>
      <c r="C117" s="30">
        <v>781701001</v>
      </c>
      <c r="D117" s="12" t="s">
        <v>199</v>
      </c>
      <c r="E117" s="12">
        <v>26361117</v>
      </c>
    </row>
    <row r="118" spans="1:4" ht="11.25">
      <c r="A118" s="43" t="s">
        <v>232</v>
      </c>
      <c r="B118" s="12">
        <v>7805227529</v>
      </c>
      <c r="C118" s="30">
        <v>780501001</v>
      </c>
      <c r="D118" s="12" t="s">
        <v>582</v>
      </c>
    </row>
    <row r="119" spans="1:4" ht="11.25">
      <c r="A119" s="43" t="s">
        <v>234</v>
      </c>
      <c r="B119" s="12">
        <v>7839395419</v>
      </c>
      <c r="C119" s="30">
        <v>997850001</v>
      </c>
      <c r="D119" s="12" t="s">
        <v>582</v>
      </c>
    </row>
    <row r="120" spans="1:4" ht="22.5">
      <c r="A120" s="43" t="s">
        <v>235</v>
      </c>
      <c r="B120" s="12">
        <v>7839330845</v>
      </c>
      <c r="C120" s="30">
        <v>784201001</v>
      </c>
      <c r="D120" s="12" t="s">
        <v>583</v>
      </c>
    </row>
    <row r="121" spans="1:4" ht="11.25">
      <c r="A121" s="43" t="s">
        <v>236</v>
      </c>
      <c r="B121" s="12">
        <v>7817045570</v>
      </c>
      <c r="C121" s="30">
        <v>783601001</v>
      </c>
      <c r="D121" s="12" t="s">
        <v>582</v>
      </c>
    </row>
    <row r="122" spans="1:4" ht="22.5">
      <c r="A122" s="43" t="s">
        <v>237</v>
      </c>
      <c r="B122" s="12">
        <v>7826692894</v>
      </c>
      <c r="C122" s="30">
        <v>784101001</v>
      </c>
      <c r="D122" s="12" t="s">
        <v>584</v>
      </c>
    </row>
    <row r="123" spans="1:3" ht="11.25">
      <c r="A123" s="43" t="s">
        <v>238</v>
      </c>
      <c r="B123" s="12">
        <v>7838452777</v>
      </c>
      <c r="C123" s="30">
        <v>783801001</v>
      </c>
    </row>
    <row r="124" spans="1:5" ht="22.5">
      <c r="A124" s="43" t="s">
        <v>170</v>
      </c>
      <c r="B124" s="12">
        <v>7813182825</v>
      </c>
      <c r="C124" s="30">
        <v>781301001</v>
      </c>
      <c r="D124" s="12" t="s">
        <v>123</v>
      </c>
      <c r="E124" s="12">
        <v>27823351</v>
      </c>
    </row>
    <row r="125" spans="1:5" ht="22.5">
      <c r="A125" s="43" t="s">
        <v>171</v>
      </c>
      <c r="B125" s="12">
        <v>7810480407</v>
      </c>
      <c r="C125" s="30">
        <v>781101001</v>
      </c>
      <c r="D125" s="12" t="s">
        <v>123</v>
      </c>
      <c r="E125" s="12">
        <v>27812407</v>
      </c>
    </row>
    <row r="126" spans="1:5" ht="22.5">
      <c r="A126" s="43" t="s">
        <v>172</v>
      </c>
      <c r="B126" s="12">
        <v>7801133686</v>
      </c>
      <c r="C126" s="30">
        <v>780101001</v>
      </c>
      <c r="D126" s="12" t="s">
        <v>123</v>
      </c>
      <c r="E126" s="12">
        <v>27827361</v>
      </c>
    </row>
    <row r="127" spans="1:5" ht="22.5">
      <c r="A127" s="43" t="s">
        <v>173</v>
      </c>
      <c r="B127" s="12">
        <v>7841333120</v>
      </c>
      <c r="C127" s="30">
        <v>784101001</v>
      </c>
      <c r="D127" s="12" t="s">
        <v>123</v>
      </c>
      <c r="E127" s="12">
        <v>27824854</v>
      </c>
    </row>
    <row r="128" spans="1:5" ht="11.25">
      <c r="A128" s="43" t="s">
        <v>174</v>
      </c>
      <c r="B128" s="12">
        <v>7841312071</v>
      </c>
      <c r="C128" s="30">
        <v>780501001</v>
      </c>
      <c r="D128" s="12" t="s">
        <v>149</v>
      </c>
      <c r="E128" s="12">
        <v>27054332</v>
      </c>
    </row>
    <row r="129" spans="1:5" ht="22.5">
      <c r="A129" s="43" t="s">
        <v>175</v>
      </c>
      <c r="B129" s="12">
        <v>7826135075</v>
      </c>
      <c r="C129" s="30">
        <v>781301001</v>
      </c>
      <c r="D129" s="12" t="s">
        <v>123</v>
      </c>
      <c r="E129" s="12">
        <v>27819284</v>
      </c>
    </row>
    <row r="130" spans="1:5" ht="11.25">
      <c r="A130" s="43" t="s">
        <v>239</v>
      </c>
      <c r="B130" s="12">
        <v>4211016825</v>
      </c>
      <c r="C130" s="30">
        <v>783901001</v>
      </c>
      <c r="D130" s="12" t="s">
        <v>207</v>
      </c>
      <c r="E130" s="12">
        <v>26512589</v>
      </c>
    </row>
    <row r="131" spans="1:5" ht="22.5">
      <c r="A131" s="43" t="s">
        <v>176</v>
      </c>
      <c r="B131" s="12">
        <v>7802338277</v>
      </c>
      <c r="C131" s="30">
        <v>780201001</v>
      </c>
      <c r="D131" s="12" t="s">
        <v>124</v>
      </c>
      <c r="E131" s="12">
        <v>27831333</v>
      </c>
    </row>
    <row r="132" spans="1:5" ht="11.25">
      <c r="A132" s="43" t="s">
        <v>240</v>
      </c>
      <c r="B132" s="12">
        <v>1003100252</v>
      </c>
      <c r="C132" s="30">
        <v>100301001</v>
      </c>
      <c r="D132" s="12" t="s">
        <v>207</v>
      </c>
      <c r="E132" s="12">
        <v>26555876</v>
      </c>
    </row>
    <row r="133" spans="1:5" ht="22.5">
      <c r="A133" s="43" t="s">
        <v>241</v>
      </c>
      <c r="B133" s="12">
        <v>7804176134</v>
      </c>
      <c r="C133" s="30">
        <v>780401001</v>
      </c>
      <c r="D133" s="12" t="s">
        <v>123</v>
      </c>
      <c r="E133" s="12">
        <v>27848302</v>
      </c>
    </row>
    <row r="134" spans="1:5" ht="11.25">
      <c r="A134" s="43" t="s">
        <v>246</v>
      </c>
      <c r="B134" s="12">
        <v>7704731218</v>
      </c>
      <c r="C134" s="30">
        <v>770401001</v>
      </c>
      <c r="D134" s="12" t="s">
        <v>207</v>
      </c>
      <c r="E134" s="12">
        <v>26617350</v>
      </c>
    </row>
    <row r="135" spans="1:5" ht="22.5">
      <c r="A135" s="43" t="s">
        <v>416</v>
      </c>
      <c r="B135" s="12">
        <v>7811394126</v>
      </c>
      <c r="C135" s="30">
        <v>781101001</v>
      </c>
      <c r="D135" s="12" t="s">
        <v>124</v>
      </c>
      <c r="E135" s="12">
        <v>27880391</v>
      </c>
    </row>
    <row r="136" spans="1:5" ht="11.25">
      <c r="A136" s="43" t="s">
        <v>417</v>
      </c>
      <c r="B136" s="12">
        <v>7729667652</v>
      </c>
      <c r="C136" s="30">
        <v>772901001</v>
      </c>
      <c r="D136" s="12" t="s">
        <v>207</v>
      </c>
      <c r="E136" s="12">
        <v>27666778</v>
      </c>
    </row>
    <row r="137" spans="1:5" ht="22.5">
      <c r="A137" s="43" t="s">
        <v>418</v>
      </c>
      <c r="B137" s="12">
        <v>7813045071</v>
      </c>
      <c r="C137" s="30">
        <v>781301001</v>
      </c>
      <c r="D137" s="12" t="s">
        <v>124</v>
      </c>
      <c r="E137" s="12">
        <v>27946694</v>
      </c>
    </row>
    <row r="138" spans="1:5" ht="22.5">
      <c r="A138" s="43" t="s">
        <v>506</v>
      </c>
      <c r="B138" s="12">
        <v>4703088415</v>
      </c>
      <c r="C138" s="30">
        <v>781101001</v>
      </c>
      <c r="D138" s="12" t="s">
        <v>124</v>
      </c>
      <c r="E138" s="12">
        <v>27953647</v>
      </c>
    </row>
    <row r="139" spans="1:5" ht="11.25">
      <c r="A139" s="43" t="s">
        <v>419</v>
      </c>
      <c r="B139" s="12">
        <v>4716016979</v>
      </c>
      <c r="C139" s="30">
        <v>997450001</v>
      </c>
      <c r="D139" s="12" t="s">
        <v>199</v>
      </c>
      <c r="E139" s="12">
        <v>27954259</v>
      </c>
    </row>
    <row r="140" spans="1:5" ht="22.5">
      <c r="A140" s="43" t="s">
        <v>420</v>
      </c>
      <c r="B140" s="12">
        <v>7806005590</v>
      </c>
      <c r="C140" s="30">
        <v>780601001</v>
      </c>
      <c r="D140" s="12" t="s">
        <v>124</v>
      </c>
      <c r="E140" s="12">
        <v>27956327</v>
      </c>
    </row>
    <row r="141" spans="1:5" ht="22.5">
      <c r="A141" s="43" t="s">
        <v>421</v>
      </c>
      <c r="B141" s="12">
        <v>7806008745</v>
      </c>
      <c r="C141" s="30">
        <v>780601001</v>
      </c>
      <c r="D141" s="12" t="s">
        <v>577</v>
      </c>
      <c r="E141" s="12">
        <v>27961378</v>
      </c>
    </row>
    <row r="142" spans="1:5" ht="22.5">
      <c r="A142" s="43" t="s">
        <v>422</v>
      </c>
      <c r="B142" s="12">
        <v>7728156800</v>
      </c>
      <c r="C142" s="30">
        <v>780101001</v>
      </c>
      <c r="D142" s="12" t="s">
        <v>124</v>
      </c>
      <c r="E142" s="12">
        <v>27968093</v>
      </c>
    </row>
    <row r="143" spans="1:5" ht="22.5">
      <c r="A143" s="43" t="s">
        <v>423</v>
      </c>
      <c r="B143" s="12">
        <v>7839357460</v>
      </c>
      <c r="C143" s="30">
        <v>783901001</v>
      </c>
      <c r="D143" s="12" t="s">
        <v>124</v>
      </c>
      <c r="E143" s="12">
        <v>27971244</v>
      </c>
    </row>
    <row r="144" spans="1:5" ht="11.25">
      <c r="A144" s="43" t="s">
        <v>424</v>
      </c>
      <c r="B144" s="12">
        <v>7816035716</v>
      </c>
      <c r="C144" s="30">
        <v>781601001</v>
      </c>
      <c r="D144" s="12" t="s">
        <v>425</v>
      </c>
      <c r="E144" s="12">
        <v>27976424</v>
      </c>
    </row>
    <row r="145" spans="1:5" ht="22.5">
      <c r="A145" s="43" t="s">
        <v>426</v>
      </c>
      <c r="B145" s="12">
        <v>7806302458</v>
      </c>
      <c r="C145" s="30">
        <v>780601001</v>
      </c>
      <c r="D145" s="12" t="s">
        <v>124</v>
      </c>
      <c r="E145" s="12">
        <v>27976484</v>
      </c>
    </row>
    <row r="146" spans="1:5" ht="22.5">
      <c r="A146" s="43" t="s">
        <v>427</v>
      </c>
      <c r="B146" s="12">
        <v>7813109141</v>
      </c>
      <c r="C146" s="30">
        <v>781301001</v>
      </c>
      <c r="D146" s="12" t="s">
        <v>124</v>
      </c>
      <c r="E146" s="12">
        <v>27988538</v>
      </c>
    </row>
    <row r="147" spans="1:5" ht="22.5">
      <c r="A147" s="43" t="s">
        <v>507</v>
      </c>
      <c r="B147" s="12">
        <v>7813045547</v>
      </c>
      <c r="C147" s="30">
        <v>781301001</v>
      </c>
      <c r="D147" s="12" t="s">
        <v>573</v>
      </c>
      <c r="E147" s="12">
        <v>27995413</v>
      </c>
    </row>
    <row r="148" spans="1:5" ht="22.5">
      <c r="A148" s="43" t="s">
        <v>428</v>
      </c>
      <c r="B148" s="12">
        <v>7816206305</v>
      </c>
      <c r="C148" s="30">
        <v>781601001</v>
      </c>
      <c r="D148" s="12" t="s">
        <v>124</v>
      </c>
      <c r="E148" s="12">
        <v>27997575</v>
      </c>
    </row>
    <row r="149" spans="1:5" ht="22.5">
      <c r="A149" s="43" t="s">
        <v>429</v>
      </c>
      <c r="B149" s="12">
        <v>7813425073</v>
      </c>
      <c r="C149" s="30">
        <v>781301001</v>
      </c>
      <c r="D149" s="12" t="s">
        <v>123</v>
      </c>
      <c r="E149" s="12">
        <v>27997553</v>
      </c>
    </row>
    <row r="150" spans="1:5" ht="22.5">
      <c r="A150" s="43" t="s">
        <v>430</v>
      </c>
      <c r="B150" s="12">
        <v>7816067965</v>
      </c>
      <c r="C150" s="30">
        <v>780101001</v>
      </c>
      <c r="D150" s="12" t="s">
        <v>124</v>
      </c>
      <c r="E150" s="12">
        <v>27997479</v>
      </c>
    </row>
    <row r="151" spans="1:5" ht="22.5">
      <c r="A151" s="43" t="s">
        <v>431</v>
      </c>
      <c r="B151" s="12">
        <v>7820034338</v>
      </c>
      <c r="C151" s="30">
        <v>782001001</v>
      </c>
      <c r="D151" s="12" t="s">
        <v>124</v>
      </c>
      <c r="E151" s="12">
        <v>28001891</v>
      </c>
    </row>
    <row r="152" spans="1:5" ht="22.5">
      <c r="A152" s="43" t="s">
        <v>585</v>
      </c>
      <c r="B152" s="12">
        <v>7830000271</v>
      </c>
      <c r="C152" s="30">
        <v>780601001</v>
      </c>
      <c r="D152" s="12" t="s">
        <v>124</v>
      </c>
      <c r="E152" s="12">
        <v>26647768</v>
      </c>
    </row>
    <row r="153" spans="1:5" ht="22.5">
      <c r="A153" s="43" t="s">
        <v>453</v>
      </c>
      <c r="B153" s="12">
        <v>7811001706</v>
      </c>
      <c r="C153" s="30">
        <v>781101001</v>
      </c>
      <c r="D153" s="12" t="s">
        <v>577</v>
      </c>
      <c r="E153" s="12">
        <v>28042409</v>
      </c>
    </row>
    <row r="154" spans="1:5" ht="22.5">
      <c r="A154" s="43" t="s">
        <v>454</v>
      </c>
      <c r="B154" s="12">
        <v>7802154287</v>
      </c>
      <c r="C154" s="30">
        <v>780201001</v>
      </c>
      <c r="D154" s="12" t="s">
        <v>124</v>
      </c>
      <c r="E154" s="12">
        <v>28042511</v>
      </c>
    </row>
    <row r="155" spans="1:5" ht="22.5">
      <c r="A155" s="43" t="s">
        <v>455</v>
      </c>
      <c r="B155" s="12">
        <v>7805002518</v>
      </c>
      <c r="C155" s="30">
        <v>780501001</v>
      </c>
      <c r="D155" s="12" t="s">
        <v>124</v>
      </c>
      <c r="E155" s="12">
        <v>28042468</v>
      </c>
    </row>
    <row r="156" spans="1:5" ht="22.5">
      <c r="A156" s="43" t="s">
        <v>456</v>
      </c>
      <c r="B156" s="12">
        <v>7801059070</v>
      </c>
      <c r="C156" s="30">
        <v>780101001</v>
      </c>
      <c r="D156" s="12" t="s">
        <v>124</v>
      </c>
      <c r="E156" s="12">
        <v>28042569</v>
      </c>
    </row>
    <row r="157" spans="1:5" ht="22.5">
      <c r="A157" s="43" t="s">
        <v>457</v>
      </c>
      <c r="B157" s="12">
        <v>7830002617</v>
      </c>
      <c r="C157" s="30">
        <v>780101001</v>
      </c>
      <c r="D157" s="12" t="s">
        <v>124</v>
      </c>
      <c r="E157" s="12">
        <v>28042547</v>
      </c>
    </row>
    <row r="158" spans="1:5" ht="22.5">
      <c r="A158" s="43" t="s">
        <v>586</v>
      </c>
      <c r="B158" s="12">
        <v>7810467163</v>
      </c>
      <c r="C158" s="30">
        <v>783101001</v>
      </c>
      <c r="D158" s="12" t="s">
        <v>124</v>
      </c>
      <c r="E158" s="12">
        <v>28042530</v>
      </c>
    </row>
    <row r="159" spans="1:5" ht="22.5">
      <c r="A159" s="43" t="s">
        <v>458</v>
      </c>
      <c r="B159" s="12">
        <v>7813045025</v>
      </c>
      <c r="C159" s="30">
        <v>783450001</v>
      </c>
      <c r="D159" s="12" t="s">
        <v>577</v>
      </c>
      <c r="E159" s="12">
        <v>28042181</v>
      </c>
    </row>
    <row r="160" spans="1:5" ht="22.5">
      <c r="A160" s="43" t="s">
        <v>587</v>
      </c>
      <c r="B160" s="12">
        <v>7817330143</v>
      </c>
      <c r="C160" s="30">
        <v>781701001</v>
      </c>
      <c r="D160" s="12" t="s">
        <v>124</v>
      </c>
      <c r="E160" s="12">
        <v>28041958</v>
      </c>
    </row>
    <row r="161" spans="1:5" ht="22.5">
      <c r="A161" s="43" t="s">
        <v>459</v>
      </c>
      <c r="B161" s="12">
        <v>7801032688</v>
      </c>
      <c r="C161" s="30">
        <v>780101001</v>
      </c>
      <c r="D161" s="12" t="s">
        <v>577</v>
      </c>
      <c r="E161" s="12">
        <v>28042447</v>
      </c>
    </row>
    <row r="162" spans="1:5" ht="22.5">
      <c r="A162" s="43" t="s">
        <v>460</v>
      </c>
      <c r="B162" s="12">
        <v>7840332364</v>
      </c>
      <c r="C162" s="30">
        <v>784001001</v>
      </c>
      <c r="D162" s="12" t="s">
        <v>124</v>
      </c>
      <c r="E162" s="12">
        <v>28042558</v>
      </c>
    </row>
    <row r="163" spans="1:5" ht="22.5">
      <c r="A163" s="43" t="s">
        <v>461</v>
      </c>
      <c r="B163" s="12">
        <v>7717662353</v>
      </c>
      <c r="C163" s="30">
        <v>781145001</v>
      </c>
      <c r="D163" s="12" t="s">
        <v>124</v>
      </c>
      <c r="E163" s="12">
        <v>28042497</v>
      </c>
    </row>
    <row r="164" spans="1:5" ht="22.5">
      <c r="A164" s="43" t="s">
        <v>462</v>
      </c>
      <c r="B164" s="12">
        <v>7810509293</v>
      </c>
      <c r="C164" s="30">
        <v>781001001</v>
      </c>
      <c r="D164" s="12" t="s">
        <v>124</v>
      </c>
      <c r="E164" s="12">
        <v>28042486</v>
      </c>
    </row>
    <row r="165" spans="1:5" ht="11.25">
      <c r="A165" s="43" t="s">
        <v>463</v>
      </c>
      <c r="B165" s="12">
        <v>7805465749</v>
      </c>
      <c r="C165" s="30">
        <v>780501001</v>
      </c>
      <c r="D165" s="12" t="s">
        <v>207</v>
      </c>
      <c r="E165" s="12">
        <v>26424207</v>
      </c>
    </row>
    <row r="166" spans="1:5" ht="11.25">
      <c r="A166" s="43" t="s">
        <v>464</v>
      </c>
      <c r="B166" s="12">
        <v>7839418306</v>
      </c>
      <c r="C166" s="30">
        <v>783901001</v>
      </c>
      <c r="D166" s="12" t="s">
        <v>207</v>
      </c>
      <c r="E166" s="12">
        <v>28042091</v>
      </c>
    </row>
    <row r="167" spans="1:5" ht="11.25">
      <c r="A167" s="43" t="s">
        <v>501</v>
      </c>
      <c r="B167" s="12">
        <v>7817309342</v>
      </c>
      <c r="C167" s="30">
        <v>781701001</v>
      </c>
      <c r="D167" s="12" t="s">
        <v>207</v>
      </c>
      <c r="E167" s="12">
        <v>27662899</v>
      </c>
    </row>
    <row r="168" spans="1:5" ht="22.5">
      <c r="A168" s="43" t="s">
        <v>588</v>
      </c>
      <c r="B168" s="12">
        <v>7801591397</v>
      </c>
      <c r="C168" s="30">
        <v>780101001</v>
      </c>
      <c r="D168" s="12" t="s">
        <v>124</v>
      </c>
      <c r="E168" s="12">
        <v>28091987</v>
      </c>
    </row>
    <row r="169" spans="1:5" ht="22.5">
      <c r="A169" s="43" t="s">
        <v>589</v>
      </c>
      <c r="B169" s="12">
        <v>7825404448</v>
      </c>
      <c r="C169" s="30">
        <v>783450001</v>
      </c>
      <c r="D169" s="12" t="s">
        <v>577</v>
      </c>
      <c r="E169" s="12">
        <v>28091963</v>
      </c>
    </row>
    <row r="170" spans="1:5" ht="11.25">
      <c r="A170" s="43" t="s">
        <v>590</v>
      </c>
      <c r="B170" s="12">
        <v>1103029229</v>
      </c>
      <c r="C170" s="30">
        <v>352801001</v>
      </c>
      <c r="D170" s="12" t="s">
        <v>207</v>
      </c>
      <c r="E170" s="12">
        <v>27855290</v>
      </c>
    </row>
    <row r="171" spans="1:5" ht="22.5">
      <c r="A171" s="43" t="s">
        <v>591</v>
      </c>
      <c r="B171" s="12">
        <v>7842335610</v>
      </c>
      <c r="C171" s="30">
        <v>784201001</v>
      </c>
      <c r="D171" s="12" t="s">
        <v>124</v>
      </c>
      <c r="E171" s="12">
        <v>26647775</v>
      </c>
    </row>
    <row r="172" spans="1:5" ht="22.5">
      <c r="A172" s="43" t="s">
        <v>592</v>
      </c>
      <c r="B172" s="12">
        <v>7810270209</v>
      </c>
      <c r="C172" s="30">
        <v>781001001</v>
      </c>
      <c r="D172" s="12" t="s">
        <v>124</v>
      </c>
      <c r="E172" s="12">
        <v>28113372</v>
      </c>
    </row>
    <row r="173" spans="1:5" ht="22.5">
      <c r="A173" s="43" t="s">
        <v>593</v>
      </c>
      <c r="B173" s="12">
        <v>7804349796</v>
      </c>
      <c r="C173" s="30">
        <v>780401001</v>
      </c>
      <c r="D173" s="12" t="s">
        <v>577</v>
      </c>
      <c r="E173" s="12">
        <v>28122490</v>
      </c>
    </row>
    <row r="174" spans="1:5" ht="22.5">
      <c r="A174" s="43" t="s">
        <v>594</v>
      </c>
      <c r="B174" s="12">
        <v>7806150886</v>
      </c>
      <c r="C174" s="30">
        <v>780601001</v>
      </c>
      <c r="D174" s="12" t="s">
        <v>124</v>
      </c>
      <c r="E174" s="12">
        <v>28134896</v>
      </c>
    </row>
    <row r="175" spans="1:5" ht="22.5">
      <c r="A175" s="43" t="s">
        <v>595</v>
      </c>
      <c r="B175" s="12">
        <v>7801089980</v>
      </c>
      <c r="C175" s="30">
        <v>780101001</v>
      </c>
      <c r="D175" s="12" t="s">
        <v>577</v>
      </c>
      <c r="E175" s="12">
        <v>28134965</v>
      </c>
    </row>
    <row r="176" spans="1:5" ht="22.5">
      <c r="A176" s="43" t="s">
        <v>596</v>
      </c>
      <c r="B176" s="12">
        <v>7810014646</v>
      </c>
      <c r="C176" s="30">
        <v>781001001</v>
      </c>
      <c r="D176" s="12" t="s">
        <v>124</v>
      </c>
      <c r="E176" s="12">
        <v>28135540</v>
      </c>
    </row>
    <row r="177" spans="1:5" ht="11.25">
      <c r="A177" s="43" t="s">
        <v>597</v>
      </c>
      <c r="B177" s="12">
        <v>7743628060</v>
      </c>
      <c r="C177" s="30">
        <v>774301001</v>
      </c>
      <c r="D177" s="12" t="s">
        <v>207</v>
      </c>
      <c r="E177" s="12">
        <v>26569253</v>
      </c>
    </row>
    <row r="178" spans="1:5" ht="11.25">
      <c r="A178" s="43" t="s">
        <v>598</v>
      </c>
      <c r="B178" s="12">
        <v>7802849641</v>
      </c>
      <c r="C178" s="30">
        <v>780201001</v>
      </c>
      <c r="D178" s="12" t="s">
        <v>207</v>
      </c>
      <c r="E178" s="12">
        <v>26424139</v>
      </c>
    </row>
    <row r="179" spans="1:5" ht="22.5">
      <c r="A179" s="43" t="s">
        <v>599</v>
      </c>
      <c r="B179" s="12">
        <v>7728120384</v>
      </c>
      <c r="C179" s="30">
        <v>770501001</v>
      </c>
      <c r="D179" s="12" t="s">
        <v>577</v>
      </c>
      <c r="E179" s="12">
        <v>28072594</v>
      </c>
    </row>
    <row r="180" spans="1:5" ht="22.5">
      <c r="A180" s="43" t="s">
        <v>600</v>
      </c>
      <c r="B180" s="12">
        <v>7707049388</v>
      </c>
      <c r="C180" s="30">
        <v>784001001</v>
      </c>
      <c r="D180" s="12" t="s">
        <v>577</v>
      </c>
      <c r="E180" s="12">
        <v>26357538</v>
      </c>
    </row>
    <row r="181" spans="1:5" ht="22.5">
      <c r="A181" s="43" t="s">
        <v>601</v>
      </c>
      <c r="B181" s="12">
        <v>7804036909</v>
      </c>
      <c r="C181" s="30">
        <v>780401001</v>
      </c>
      <c r="D181" s="12" t="s">
        <v>124</v>
      </c>
      <c r="E181" s="12">
        <v>28143840</v>
      </c>
    </row>
    <row r="182" spans="1:5" ht="22.5">
      <c r="A182" s="43" t="s">
        <v>602</v>
      </c>
      <c r="B182" s="12">
        <v>7806016697</v>
      </c>
      <c r="C182" s="30">
        <v>780601001</v>
      </c>
      <c r="D182" s="12" t="s">
        <v>124</v>
      </c>
      <c r="E182" s="12">
        <v>28145322</v>
      </c>
    </row>
    <row r="183" spans="1:5" ht="22.5">
      <c r="A183" s="43" t="s">
        <v>603</v>
      </c>
      <c r="B183" s="12">
        <v>7802205799</v>
      </c>
      <c r="C183" s="30">
        <v>780201001</v>
      </c>
      <c r="D183" s="12" t="s">
        <v>124</v>
      </c>
      <c r="E183" s="12">
        <v>28146440</v>
      </c>
    </row>
    <row r="184" spans="1:5" ht="22.5">
      <c r="A184" s="43" t="s">
        <v>604</v>
      </c>
      <c r="B184" s="12">
        <v>7805018099</v>
      </c>
      <c r="C184" s="30">
        <v>781001001</v>
      </c>
      <c r="D184" s="12" t="s">
        <v>124</v>
      </c>
      <c r="E184" s="12">
        <v>26424110</v>
      </c>
    </row>
    <row r="185" spans="1:5" ht="11.25">
      <c r="A185" s="43" t="s">
        <v>605</v>
      </c>
      <c r="B185" s="12">
        <v>7810015329</v>
      </c>
      <c r="C185" s="30">
        <v>781001001</v>
      </c>
      <c r="E185" s="12">
        <v>26422761</v>
      </c>
    </row>
    <row r="186" spans="1:5" ht="22.5">
      <c r="A186" s="43" t="s">
        <v>606</v>
      </c>
      <c r="B186" s="12">
        <v>7805519673</v>
      </c>
      <c r="C186" s="30">
        <v>783801001</v>
      </c>
      <c r="D186" s="12" t="s">
        <v>124</v>
      </c>
      <c r="E186" s="12">
        <v>28151979</v>
      </c>
    </row>
    <row r="187" spans="1:5" ht="22.5">
      <c r="A187" s="43" t="s">
        <v>607</v>
      </c>
      <c r="B187" s="12">
        <v>7843311429</v>
      </c>
      <c r="C187" s="30">
        <v>784301001</v>
      </c>
      <c r="D187" s="12" t="s">
        <v>124</v>
      </c>
      <c r="E187" s="12">
        <v>28152625</v>
      </c>
    </row>
    <row r="188" spans="1:5" ht="22.5">
      <c r="A188" s="43" t="s">
        <v>608</v>
      </c>
      <c r="B188" s="12">
        <v>7813464548</v>
      </c>
      <c r="C188" s="30">
        <v>781301001</v>
      </c>
      <c r="D188" s="12" t="s">
        <v>577</v>
      </c>
      <c r="E188" s="12">
        <v>28152707</v>
      </c>
    </row>
    <row r="189" spans="1:5" ht="22.5">
      <c r="A189" s="43" t="s">
        <v>609</v>
      </c>
      <c r="B189" s="12">
        <v>7838418751</v>
      </c>
      <c r="C189" s="30">
        <v>997850001</v>
      </c>
      <c r="D189" s="12" t="s">
        <v>124</v>
      </c>
      <c r="E189" s="12">
        <v>28152736</v>
      </c>
    </row>
    <row r="190" spans="1:5" ht="22.5">
      <c r="A190" s="43" t="s">
        <v>610</v>
      </c>
      <c r="B190" s="12">
        <v>7801560631</v>
      </c>
      <c r="C190" s="30">
        <v>780101001</v>
      </c>
      <c r="D190" s="12" t="s">
        <v>611</v>
      </c>
      <c r="E190" s="12">
        <v>28152680</v>
      </c>
    </row>
    <row r="191" spans="1:5" ht="22.5">
      <c r="A191" s="43" t="s">
        <v>612</v>
      </c>
      <c r="B191" s="12">
        <v>7802118578</v>
      </c>
      <c r="C191" s="30">
        <v>997350001</v>
      </c>
      <c r="D191" s="12" t="s">
        <v>123</v>
      </c>
      <c r="E191" s="12">
        <v>28152725</v>
      </c>
    </row>
    <row r="192" spans="1:5" ht="22.5">
      <c r="A192" s="43" t="s">
        <v>613</v>
      </c>
      <c r="B192" s="12">
        <v>7805113497</v>
      </c>
      <c r="C192" s="30">
        <v>997650001</v>
      </c>
      <c r="D192" s="12" t="s">
        <v>614</v>
      </c>
      <c r="E192" s="12">
        <v>28155081</v>
      </c>
    </row>
    <row r="193" spans="1:5" ht="22.5">
      <c r="A193" s="43" t="s">
        <v>615</v>
      </c>
      <c r="B193" s="12">
        <v>7801236681</v>
      </c>
      <c r="C193" s="30">
        <v>783450001</v>
      </c>
      <c r="D193" s="12" t="s">
        <v>611</v>
      </c>
      <c r="E193" s="12">
        <v>28155116</v>
      </c>
    </row>
    <row r="194" spans="1:5" ht="22.5">
      <c r="A194" s="43" t="s">
        <v>616</v>
      </c>
      <c r="B194" s="12">
        <v>7830000680</v>
      </c>
      <c r="C194" s="30">
        <v>780601001</v>
      </c>
      <c r="D194" s="12" t="s">
        <v>124</v>
      </c>
      <c r="E194" s="12">
        <v>28155094</v>
      </c>
    </row>
    <row r="195" spans="1:5" ht="22.5">
      <c r="A195" s="43" t="s">
        <v>617</v>
      </c>
      <c r="B195" s="12">
        <v>7802437912</v>
      </c>
      <c r="C195" s="30">
        <v>780201001</v>
      </c>
      <c r="D195" s="12" t="s">
        <v>577</v>
      </c>
      <c r="E195" s="12">
        <v>28155105</v>
      </c>
    </row>
    <row r="196" spans="1:5" ht="11.25">
      <c r="A196" s="43" t="s">
        <v>618</v>
      </c>
      <c r="B196" s="12">
        <v>7706525041</v>
      </c>
      <c r="C196" s="30">
        <v>772501001</v>
      </c>
      <c r="D196" s="12" t="s">
        <v>207</v>
      </c>
      <c r="E196" s="12">
        <v>26416221</v>
      </c>
    </row>
    <row r="197" spans="1:5" ht="22.5">
      <c r="A197" s="43" t="s">
        <v>619</v>
      </c>
      <c r="B197" s="12">
        <v>7820013553</v>
      </c>
      <c r="C197" s="30">
        <v>782001001</v>
      </c>
      <c r="D197" s="12" t="s">
        <v>611</v>
      </c>
      <c r="E197" s="12">
        <v>28191592</v>
      </c>
    </row>
    <row r="198" spans="1:5" ht="22.5">
      <c r="A198" s="43" t="s">
        <v>620</v>
      </c>
      <c r="B198" s="12">
        <v>7805017514</v>
      </c>
      <c r="C198" s="30">
        <v>780501001</v>
      </c>
      <c r="D198" s="12" t="s">
        <v>124</v>
      </c>
      <c r="E198" s="12">
        <v>28255000</v>
      </c>
    </row>
    <row r="199" spans="1:5" ht="22.5">
      <c r="A199" s="43" t="s">
        <v>621</v>
      </c>
      <c r="B199" s="12">
        <v>7802385950</v>
      </c>
      <c r="C199" s="30">
        <v>780201001</v>
      </c>
      <c r="D199" s="12" t="s">
        <v>124</v>
      </c>
      <c r="E199" s="12">
        <v>28255011</v>
      </c>
    </row>
    <row r="200" spans="1:5" ht="11.25">
      <c r="A200" s="43" t="s">
        <v>622</v>
      </c>
      <c r="B200" s="12">
        <v>7804355599</v>
      </c>
      <c r="C200" s="30">
        <v>780401001</v>
      </c>
      <c r="D200" s="12" t="s">
        <v>207</v>
      </c>
      <c r="E200" s="12">
        <v>26424150</v>
      </c>
    </row>
    <row r="201" spans="1:5" ht="11.25">
      <c r="A201" s="43" t="s">
        <v>623</v>
      </c>
      <c r="B201" s="12">
        <v>7814148129</v>
      </c>
      <c r="C201" s="30">
        <v>785050001</v>
      </c>
      <c r="D201" s="12" t="s">
        <v>199</v>
      </c>
      <c r="E201" s="12">
        <v>28262183</v>
      </c>
    </row>
    <row r="202" spans="1:5" ht="22.5">
      <c r="A202" s="43" t="s">
        <v>624</v>
      </c>
      <c r="B202" s="12">
        <v>7825115990</v>
      </c>
      <c r="C202" s="30">
        <v>780101001</v>
      </c>
      <c r="D202" s="12" t="s">
        <v>124</v>
      </c>
      <c r="E202" s="12">
        <v>28266590</v>
      </c>
    </row>
    <row r="203" spans="1:5" ht="22.5">
      <c r="A203" s="43" t="s">
        <v>625</v>
      </c>
      <c r="B203" s="12">
        <v>7806055343</v>
      </c>
      <c r="C203" s="30">
        <v>783450001</v>
      </c>
      <c r="D203" s="12" t="s">
        <v>123</v>
      </c>
      <c r="E203" s="12">
        <v>28266783</v>
      </c>
    </row>
    <row r="204" spans="1:5" ht="11.25">
      <c r="A204" s="43" t="s">
        <v>626</v>
      </c>
      <c r="B204" s="12">
        <v>7731411714</v>
      </c>
      <c r="C204" s="30">
        <v>773101001</v>
      </c>
      <c r="D204" s="12" t="s">
        <v>207</v>
      </c>
      <c r="E204" s="12">
        <v>27629946</v>
      </c>
    </row>
    <row r="205" spans="1:5" ht="22.5">
      <c r="A205" s="43" t="s">
        <v>627</v>
      </c>
      <c r="B205" s="12">
        <v>7811038093</v>
      </c>
      <c r="C205" s="30">
        <v>781101001</v>
      </c>
      <c r="D205" s="12" t="s">
        <v>611</v>
      </c>
      <c r="E205" s="12">
        <v>28274316</v>
      </c>
    </row>
    <row r="206" spans="1:5" ht="33.75">
      <c r="A206" s="43" t="s">
        <v>628</v>
      </c>
      <c r="B206" s="12">
        <v>7806438628</v>
      </c>
      <c r="C206" s="30">
        <v>780601001</v>
      </c>
      <c r="D206" s="12" t="s">
        <v>629</v>
      </c>
      <c r="E206" s="12">
        <v>28422808</v>
      </c>
    </row>
    <row r="207" spans="1:5" ht="22.5">
      <c r="A207" s="43" t="s">
        <v>630</v>
      </c>
      <c r="B207" s="12">
        <v>7814422759</v>
      </c>
      <c r="C207" s="30">
        <v>781401001</v>
      </c>
      <c r="D207" s="12" t="s">
        <v>124</v>
      </c>
      <c r="E207" s="12">
        <v>28423270</v>
      </c>
    </row>
    <row r="208" spans="1:5" ht="11.25">
      <c r="A208" s="43" t="s">
        <v>631</v>
      </c>
      <c r="B208" s="12">
        <v>7840447460</v>
      </c>
      <c r="C208" s="30">
        <v>784001001</v>
      </c>
      <c r="D208" s="12" t="s">
        <v>207</v>
      </c>
      <c r="E208" s="12">
        <v>28423754</v>
      </c>
    </row>
    <row r="209" spans="1:5" ht="22.5">
      <c r="A209" s="43" t="s">
        <v>632</v>
      </c>
      <c r="B209" s="12">
        <v>7811307571</v>
      </c>
      <c r="C209" s="30">
        <v>781101001</v>
      </c>
      <c r="D209" s="12" t="s">
        <v>124</v>
      </c>
      <c r="E209" s="12">
        <v>28427903</v>
      </c>
    </row>
    <row r="210" spans="1:5" ht="22.5">
      <c r="A210" s="43" t="s">
        <v>633</v>
      </c>
      <c r="B210" s="12">
        <v>7804509545</v>
      </c>
      <c r="C210" s="30">
        <v>780401001</v>
      </c>
      <c r="D210" s="12" t="s">
        <v>124</v>
      </c>
      <c r="E210" s="12">
        <v>28427914</v>
      </c>
    </row>
    <row r="211" spans="1:5" ht="22.5">
      <c r="A211" s="43" t="s">
        <v>634</v>
      </c>
      <c r="B211" s="12">
        <v>7707049388</v>
      </c>
      <c r="C211" s="30">
        <v>784043001</v>
      </c>
      <c r="D211" s="12" t="s">
        <v>124</v>
      </c>
      <c r="E211" s="12">
        <v>28284366</v>
      </c>
    </row>
    <row r="212" spans="1:5" ht="22.5">
      <c r="A212" s="43" t="s">
        <v>635</v>
      </c>
      <c r="B212" s="12">
        <v>7813045434</v>
      </c>
      <c r="C212" s="30">
        <v>781301001</v>
      </c>
      <c r="D212" s="12" t="s">
        <v>124</v>
      </c>
      <c r="E212" s="12">
        <v>28436138</v>
      </c>
    </row>
    <row r="213" spans="1:5" ht="33.75">
      <c r="A213" s="43" t="s">
        <v>636</v>
      </c>
      <c r="B213" s="12">
        <v>7804099257</v>
      </c>
      <c r="C213" s="30">
        <v>784301001</v>
      </c>
      <c r="D213" s="12" t="s">
        <v>629</v>
      </c>
      <c r="E213" s="12">
        <v>28448967</v>
      </c>
    </row>
    <row r="214" spans="1:5" ht="22.5">
      <c r="A214" s="43" t="s">
        <v>637</v>
      </c>
      <c r="B214" s="12">
        <v>7825696286</v>
      </c>
      <c r="C214" s="30">
        <v>784001001</v>
      </c>
      <c r="D214" s="12" t="s">
        <v>124</v>
      </c>
      <c r="E214" s="12">
        <v>28450115</v>
      </c>
    </row>
    <row r="215" spans="1:5" ht="11.25">
      <c r="A215" s="43" t="s">
        <v>638</v>
      </c>
      <c r="B215" s="12">
        <v>4705029366</v>
      </c>
      <c r="C215" s="30">
        <v>470501001</v>
      </c>
      <c r="D215" s="12" t="s">
        <v>639</v>
      </c>
      <c r="E215" s="12">
        <v>26380420</v>
      </c>
    </row>
    <row r="216" spans="1:5" ht="22.5">
      <c r="A216" s="43" t="s">
        <v>640</v>
      </c>
      <c r="B216" s="12">
        <v>7820309254</v>
      </c>
      <c r="C216" s="30">
        <v>783450001</v>
      </c>
      <c r="D216" s="12" t="s">
        <v>124</v>
      </c>
      <c r="E216" s="12">
        <v>28453706</v>
      </c>
    </row>
    <row r="217" spans="1:5" ht="22.5">
      <c r="A217" s="43" t="s">
        <v>641</v>
      </c>
      <c r="B217" s="12">
        <v>7819310752</v>
      </c>
      <c r="C217" s="30">
        <v>781901001</v>
      </c>
      <c r="D217" s="12" t="s">
        <v>124</v>
      </c>
      <c r="E217" s="12">
        <v>28453728</v>
      </c>
    </row>
    <row r="218" spans="1:5" ht="22.5">
      <c r="A218" s="43" t="s">
        <v>642</v>
      </c>
      <c r="B218" s="12">
        <v>7830002303</v>
      </c>
      <c r="C218" s="30">
        <v>783450001</v>
      </c>
      <c r="D218" s="12" t="s">
        <v>124</v>
      </c>
      <c r="E218" s="12">
        <v>28453717</v>
      </c>
    </row>
    <row r="219" spans="1:5" ht="22.5">
      <c r="A219" s="43" t="s">
        <v>643</v>
      </c>
      <c r="B219" s="12">
        <v>7804040302</v>
      </c>
      <c r="C219" s="30">
        <v>997850200</v>
      </c>
      <c r="D219" s="12" t="s">
        <v>611</v>
      </c>
      <c r="E219" s="12">
        <v>28453744</v>
      </c>
    </row>
    <row r="220" spans="1:5" ht="22.5">
      <c r="A220" s="43" t="s">
        <v>644</v>
      </c>
      <c r="B220" s="12">
        <v>7812029408</v>
      </c>
      <c r="C220" s="30">
        <v>783801001</v>
      </c>
      <c r="D220" s="12" t="s">
        <v>611</v>
      </c>
      <c r="E220" s="12">
        <v>28454949</v>
      </c>
    </row>
    <row r="221" spans="1:5" ht="22.5">
      <c r="A221" s="43" t="s">
        <v>645</v>
      </c>
      <c r="B221" s="12">
        <v>7813554914</v>
      </c>
      <c r="C221" s="30">
        <v>781301001</v>
      </c>
      <c r="D221" s="12" t="s">
        <v>124</v>
      </c>
      <c r="E221" s="12">
        <v>28454938</v>
      </c>
    </row>
    <row r="222" spans="1:5" ht="22.5">
      <c r="A222" s="43" t="s">
        <v>646</v>
      </c>
      <c r="B222" s="12">
        <v>7801019101</v>
      </c>
      <c r="C222" s="30">
        <v>780101001</v>
      </c>
      <c r="D222" s="12" t="s">
        <v>124</v>
      </c>
      <c r="E222" s="12">
        <v>28458587</v>
      </c>
    </row>
    <row r="223" spans="1:5" ht="22.5">
      <c r="A223" s="43" t="s">
        <v>647</v>
      </c>
      <c r="B223" s="12">
        <v>7817002417</v>
      </c>
      <c r="C223" s="30">
        <v>781701001</v>
      </c>
      <c r="D223" s="12" t="s">
        <v>124</v>
      </c>
      <c r="E223" s="12">
        <v>28485475</v>
      </c>
    </row>
    <row r="224" spans="1:5" ht="22.5">
      <c r="A224" s="43" t="s">
        <v>648</v>
      </c>
      <c r="B224" s="12">
        <v>7816061829</v>
      </c>
      <c r="C224" s="30">
        <v>781601001</v>
      </c>
      <c r="D224" s="12" t="s">
        <v>649</v>
      </c>
      <c r="E224" s="12">
        <v>28486366</v>
      </c>
    </row>
    <row r="225" spans="1:5" ht="22.5">
      <c r="A225" s="43" t="s">
        <v>650</v>
      </c>
      <c r="B225" s="12">
        <v>7805387057</v>
      </c>
      <c r="C225" s="30">
        <v>780501001</v>
      </c>
      <c r="D225" s="12" t="s">
        <v>123</v>
      </c>
      <c r="E225" s="12">
        <v>26421941</v>
      </c>
    </row>
    <row r="226" spans="1:5" ht="11.25">
      <c r="A226" s="43" t="s">
        <v>651</v>
      </c>
      <c r="B226" s="12">
        <v>7805124273</v>
      </c>
      <c r="C226" s="30">
        <v>785050001</v>
      </c>
      <c r="D226" s="12" t="s">
        <v>652</v>
      </c>
      <c r="E226" s="12">
        <v>28424969</v>
      </c>
    </row>
    <row r="227" spans="1:5" ht="11.25">
      <c r="A227" s="43" t="s">
        <v>653</v>
      </c>
      <c r="B227" s="12">
        <v>7813031424</v>
      </c>
      <c r="C227" s="30">
        <v>781001001</v>
      </c>
      <c r="D227" s="12" t="s">
        <v>654</v>
      </c>
      <c r="E227" s="12">
        <v>28061765</v>
      </c>
    </row>
    <row r="228" spans="1:5" ht="11.25">
      <c r="A228" s="43" t="s">
        <v>655</v>
      </c>
      <c r="B228" s="12">
        <v>7805029076</v>
      </c>
      <c r="C228" s="30">
        <v>780501001</v>
      </c>
      <c r="D228" s="12" t="s">
        <v>656</v>
      </c>
      <c r="E228" s="12">
        <v>28423303</v>
      </c>
    </row>
    <row r="229" spans="1:5" ht="11.25">
      <c r="A229" s="43" t="s">
        <v>657</v>
      </c>
      <c r="B229" s="12">
        <v>7805014746</v>
      </c>
      <c r="C229" s="30">
        <v>785050001</v>
      </c>
      <c r="D229" s="12" t="s">
        <v>652</v>
      </c>
      <c r="E229" s="12">
        <v>28469276</v>
      </c>
    </row>
    <row r="230" spans="1:5" ht="11.25">
      <c r="A230" s="43" t="s">
        <v>658</v>
      </c>
      <c r="B230" s="12">
        <v>7817045570</v>
      </c>
      <c r="C230" s="30">
        <v>781701001</v>
      </c>
      <c r="D230" s="12" t="s">
        <v>582</v>
      </c>
      <c r="E230" s="12">
        <v>26506672</v>
      </c>
    </row>
    <row r="231" spans="1:5" ht="11.25">
      <c r="A231" s="43" t="s">
        <v>659</v>
      </c>
      <c r="B231" s="12">
        <v>7830001927</v>
      </c>
      <c r="C231" s="30">
        <v>785050001</v>
      </c>
      <c r="D231" s="12" t="s">
        <v>660</v>
      </c>
      <c r="E231" s="12">
        <v>28489980</v>
      </c>
    </row>
    <row r="232" spans="1:5" ht="22.5">
      <c r="A232" s="43" t="s">
        <v>661</v>
      </c>
      <c r="B232" s="12">
        <v>7830002575</v>
      </c>
      <c r="C232" s="30">
        <v>781001001</v>
      </c>
      <c r="D232" s="12" t="s">
        <v>124</v>
      </c>
      <c r="E232" s="12">
        <v>28491236</v>
      </c>
    </row>
    <row r="233" spans="1:5" ht="11.25">
      <c r="A233" s="43" t="s">
        <v>662</v>
      </c>
      <c r="B233" s="12">
        <v>7801244509</v>
      </c>
      <c r="C233" s="30">
        <v>780101001</v>
      </c>
      <c r="D233" s="12" t="s">
        <v>663</v>
      </c>
      <c r="E233" s="12">
        <v>27401249</v>
      </c>
    </row>
    <row r="234" spans="1:5" ht="11.25">
      <c r="A234" s="43" t="s">
        <v>664</v>
      </c>
      <c r="B234" s="12">
        <v>7825465497</v>
      </c>
      <c r="C234" s="30">
        <v>784201001</v>
      </c>
      <c r="D234" s="12" t="s">
        <v>425</v>
      </c>
      <c r="E234" s="12">
        <v>28492986</v>
      </c>
    </row>
    <row r="235" spans="1:5" ht="11.25">
      <c r="A235" s="43" t="s">
        <v>665</v>
      </c>
      <c r="B235" s="12">
        <v>7804488479</v>
      </c>
      <c r="C235" s="30">
        <v>780401001</v>
      </c>
      <c r="D235" s="12" t="s">
        <v>207</v>
      </c>
      <c r="E235" s="12">
        <v>28493125</v>
      </c>
    </row>
    <row r="236" spans="1:5" ht="22.5">
      <c r="A236" s="43" t="s">
        <v>666</v>
      </c>
      <c r="B236" s="12">
        <v>7805093610</v>
      </c>
      <c r="C236" s="30">
        <v>784301001</v>
      </c>
      <c r="D236" s="12" t="s">
        <v>124</v>
      </c>
      <c r="E236" s="12">
        <v>28493183</v>
      </c>
    </row>
    <row r="237" spans="1:5" ht="22.5">
      <c r="A237" s="43" t="s">
        <v>667</v>
      </c>
      <c r="B237" s="12">
        <v>7703792360</v>
      </c>
      <c r="C237" s="30">
        <v>780701001</v>
      </c>
      <c r="D237" s="12" t="s">
        <v>124</v>
      </c>
      <c r="E237" s="12">
        <v>28496542</v>
      </c>
    </row>
    <row r="238" spans="1:5" ht="11.25">
      <c r="A238" s="43" t="s">
        <v>668</v>
      </c>
      <c r="B238" s="12">
        <v>7805061619</v>
      </c>
      <c r="C238" s="30">
        <v>785050001</v>
      </c>
      <c r="D238" s="12" t="s">
        <v>652</v>
      </c>
      <c r="E238" s="12">
        <v>28494910</v>
      </c>
    </row>
    <row r="239" spans="1:5" ht="22.5">
      <c r="A239" s="43" t="s">
        <v>669</v>
      </c>
      <c r="B239" s="12">
        <v>4703083505</v>
      </c>
      <c r="C239" s="30">
        <v>470301001</v>
      </c>
      <c r="D239" s="12" t="s">
        <v>670</v>
      </c>
      <c r="E239" s="12">
        <v>26380405</v>
      </c>
    </row>
    <row r="240" spans="1:5" ht="11.25">
      <c r="A240" s="43" t="s">
        <v>671</v>
      </c>
      <c r="B240" s="12">
        <v>7804511368</v>
      </c>
      <c r="C240" s="30">
        <v>780401001</v>
      </c>
      <c r="D240" s="12" t="s">
        <v>199</v>
      </c>
      <c r="E240" s="12">
        <v>28505242</v>
      </c>
    </row>
    <row r="241" spans="1:5" ht="11.25">
      <c r="A241" s="43" t="s">
        <v>672</v>
      </c>
      <c r="B241" s="12">
        <v>7839472279</v>
      </c>
      <c r="C241" s="30">
        <v>783901001</v>
      </c>
      <c r="D241" s="12" t="s">
        <v>199</v>
      </c>
      <c r="E241" s="12">
        <v>28505252</v>
      </c>
    </row>
    <row r="242" spans="1:5" ht="11.25">
      <c r="A242" s="43" t="s">
        <v>673</v>
      </c>
      <c r="B242" s="12">
        <v>7818001991</v>
      </c>
      <c r="C242" s="30">
        <v>784301001</v>
      </c>
      <c r="D242" s="12" t="s">
        <v>199</v>
      </c>
      <c r="E242" s="12">
        <v>28505234</v>
      </c>
    </row>
    <row r="243" spans="1:5" ht="22.5">
      <c r="A243" s="43" t="s">
        <v>674</v>
      </c>
      <c r="B243" s="12">
        <v>7827661874</v>
      </c>
      <c r="C243" s="30">
        <v>784301001</v>
      </c>
      <c r="D243" s="12" t="s">
        <v>670</v>
      </c>
      <c r="E243" s="12">
        <v>28505728</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17</v>
      </c>
      <c r="B1" s="40" t="s">
        <v>6</v>
      </c>
      <c r="C1" s="40" t="s">
        <v>7</v>
      </c>
      <c r="D1" s="40" t="s">
        <v>18</v>
      </c>
      <c r="E1" s="3" t="s">
        <v>19</v>
      </c>
    </row>
    <row r="2" spans="1:7" s="3" customFormat="1" ht="11.25">
      <c r="A2" s="40" t="s">
        <v>67</v>
      </c>
      <c r="B2" s="40" t="s">
        <v>68</v>
      </c>
      <c r="C2" s="40" t="s">
        <v>69</v>
      </c>
      <c r="D2" s="40" t="s">
        <v>414</v>
      </c>
      <c r="E2" s="40">
        <v>26555079</v>
      </c>
      <c r="F2" s="40"/>
      <c r="G2" s="40"/>
    </row>
    <row r="3" spans="1:7" s="3" customFormat="1" ht="11.25">
      <c r="A3" s="40"/>
      <c r="B3" s="40"/>
      <c r="C3" s="40"/>
      <c r="D3" s="40"/>
      <c r="E3" s="40"/>
      <c r="F3" s="40"/>
      <c r="G3" s="40"/>
    </row>
    <row r="4" spans="1:7" s="3" customFormat="1" ht="11.25">
      <c r="A4" s="40"/>
      <c r="B4" s="40"/>
      <c r="C4" s="40"/>
      <c r="D4" s="40"/>
      <c r="E4" s="40"/>
      <c r="F4" s="40"/>
      <c r="G4" s="40"/>
    </row>
    <row r="5" spans="1:7" s="3" customFormat="1" ht="11.25">
      <c r="A5" s="40"/>
      <c r="B5" s="40"/>
      <c r="C5" s="40"/>
      <c r="D5" s="40"/>
      <c r="E5" s="40"/>
      <c r="F5" s="40"/>
      <c r="G5" s="40"/>
    </row>
    <row r="6" spans="1:7" ht="11.25">
      <c r="A6" s="40"/>
      <c r="B6" s="40"/>
      <c r="C6" s="40"/>
      <c r="D6" s="40"/>
      <c r="E6" s="40"/>
      <c r="F6" s="40"/>
      <c r="G6" s="40"/>
    </row>
    <row r="7" spans="1:7" ht="11.25">
      <c r="A7" s="40"/>
      <c r="B7" s="40"/>
      <c r="C7" s="40"/>
      <c r="D7" s="40"/>
      <c r="E7" s="40"/>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3"/>
  <sheetViews>
    <sheetView showGridLines="0" zoomScalePageLayoutView="0" workbookViewId="0" topLeftCell="C4">
      <selection activeCell="C4" sqref="C4"/>
    </sheetView>
  </sheetViews>
  <sheetFormatPr defaultColWidth="9.140625" defaultRowHeight="11.25"/>
  <cols>
    <col min="1" max="2" width="0" style="45" hidden="1" customWidth="1"/>
    <col min="5" max="5" width="22.140625" style="0" customWidth="1"/>
    <col min="6" max="6" width="59.28125" style="0" customWidth="1"/>
    <col min="7" max="7" width="16.28125" style="0" customWidth="1"/>
    <col min="8" max="8" width="9.140625" style="0" customWidth="1"/>
  </cols>
  <sheetData>
    <row r="1" s="45" customFormat="1" ht="11.25" hidden="1"/>
    <row r="2" s="45" customFormat="1" ht="11.25" hidden="1"/>
    <row r="3" s="45" customFormat="1" ht="11.25" hidden="1"/>
    <row r="4" spans="7:8" ht="11.25">
      <c r="G4" s="312" t="str">
        <f>FORMCODE</f>
        <v>PROG.ESB.PLAN.4.178</v>
      </c>
      <c r="H4" s="312"/>
    </row>
    <row r="5" spans="7:8" ht="11.25">
      <c r="G5" s="312" t="str">
        <f>VERSION</f>
        <v>Версия 1.4.1</v>
      </c>
      <c r="H5" s="312"/>
    </row>
    <row r="6" spans="7:8" ht="11.25">
      <c r="G6" s="74"/>
      <c r="H6" s="74"/>
    </row>
    <row r="7" spans="7:8" ht="12" thickBot="1">
      <c r="G7" s="313"/>
      <c r="H7" s="313"/>
    </row>
    <row r="8" spans="4:8" ht="11.25">
      <c r="D8" s="314" t="s">
        <v>115</v>
      </c>
      <c r="E8" s="315"/>
      <c r="F8" s="315"/>
      <c r="G8" s="315"/>
      <c r="H8" s="316"/>
    </row>
    <row r="9" spans="4:8" ht="32.25" customHeight="1" thickBot="1">
      <c r="D9" s="317" t="str">
        <f>FORMNAME</f>
        <v>Отчет о реализации программы энергосбережения и повышения энергетической эффективности</v>
      </c>
      <c r="E9" s="318"/>
      <c r="F9" s="318"/>
      <c r="G9" s="318"/>
      <c r="H9" s="319"/>
    </row>
    <row r="10" spans="4:8" ht="11.25">
      <c r="D10" s="320"/>
      <c r="E10" s="320"/>
      <c r="F10" s="320"/>
      <c r="G10" s="320"/>
      <c r="H10" s="320"/>
    </row>
    <row r="11" spans="4:8" ht="12" thickBot="1">
      <c r="D11" s="33"/>
      <c r="E11" s="34"/>
      <c r="F11" s="34"/>
      <c r="G11" s="34"/>
      <c r="H11" s="37"/>
    </row>
    <row r="12" spans="4:8" ht="33.75" customHeight="1">
      <c r="D12" s="32"/>
      <c r="E12" s="309"/>
      <c r="F12" s="310"/>
      <c r="G12" s="311"/>
      <c r="H12" s="38"/>
    </row>
    <row r="13" spans="4:8" ht="33.75" customHeight="1">
      <c r="D13" s="32"/>
      <c r="E13" s="93"/>
      <c r="F13" s="94"/>
      <c r="G13" s="95"/>
      <c r="H13" s="38"/>
    </row>
    <row r="14" spans="4:8" ht="33.75" customHeight="1">
      <c r="D14" s="32"/>
      <c r="E14" s="93"/>
      <c r="F14" s="94"/>
      <c r="G14" s="95"/>
      <c r="H14" s="38"/>
    </row>
    <row r="15" spans="4:8" ht="33.75" customHeight="1">
      <c r="D15" s="32"/>
      <c r="E15" s="93"/>
      <c r="F15" s="94"/>
      <c r="G15" s="95"/>
      <c r="H15" s="38"/>
    </row>
    <row r="16" spans="4:8" ht="33.75" customHeight="1">
      <c r="D16" s="32"/>
      <c r="E16" s="93"/>
      <c r="F16" s="94"/>
      <c r="G16" s="95"/>
      <c r="H16" s="38"/>
    </row>
    <row r="17" spans="4:8" ht="33.75" customHeight="1">
      <c r="D17" s="32"/>
      <c r="E17" s="93"/>
      <c r="F17" s="94"/>
      <c r="G17" s="95"/>
      <c r="H17" s="38"/>
    </row>
    <row r="18" spans="4:8" ht="33.75" customHeight="1">
      <c r="D18" s="32"/>
      <c r="E18" s="93"/>
      <c r="F18" s="94"/>
      <c r="G18" s="95"/>
      <c r="H18" s="38"/>
    </row>
    <row r="19" spans="4:8" ht="33.75" customHeight="1">
      <c r="D19" s="32"/>
      <c r="E19" s="93"/>
      <c r="F19" s="94"/>
      <c r="G19" s="95"/>
      <c r="H19" s="38"/>
    </row>
    <row r="20" spans="4:8" ht="33.75" customHeight="1">
      <c r="D20" s="32"/>
      <c r="E20" s="93"/>
      <c r="F20" s="94"/>
      <c r="G20" s="95"/>
      <c r="H20" s="38"/>
    </row>
    <row r="21" spans="4:8" ht="33.75" customHeight="1">
      <c r="D21" s="32"/>
      <c r="E21" s="93"/>
      <c r="F21" s="94"/>
      <c r="G21" s="95"/>
      <c r="H21" s="38"/>
    </row>
    <row r="22" spans="4:8" ht="33.75" customHeight="1">
      <c r="D22" s="32"/>
      <c r="E22" s="93"/>
      <c r="F22" s="94"/>
      <c r="G22" s="95"/>
      <c r="H22" s="38"/>
    </row>
    <row r="23" spans="4:8" ht="33.75" customHeight="1">
      <c r="D23" s="32"/>
      <c r="E23" s="93"/>
      <c r="F23" s="94"/>
      <c r="G23" s="95"/>
      <c r="H23" s="38"/>
    </row>
    <row r="24" spans="4:8" ht="33.75" customHeight="1">
      <c r="D24" s="32"/>
      <c r="E24" s="93"/>
      <c r="F24" s="94"/>
      <c r="G24" s="95"/>
      <c r="H24" s="38"/>
    </row>
    <row r="25" spans="4:8" ht="33.75" customHeight="1">
      <c r="D25" s="32"/>
      <c r="E25" s="93"/>
      <c r="F25" s="94"/>
      <c r="G25" s="95"/>
      <c r="H25" s="38"/>
    </row>
    <row r="26" spans="4:8" ht="33.75" customHeight="1">
      <c r="D26" s="32"/>
      <c r="E26" s="93"/>
      <c r="F26" s="94"/>
      <c r="G26" s="95"/>
      <c r="H26" s="38"/>
    </row>
    <row r="27" spans="4:8" ht="33.75" customHeight="1">
      <c r="D27" s="32"/>
      <c r="E27" s="93"/>
      <c r="F27" s="94"/>
      <c r="G27" s="95"/>
      <c r="H27" s="38"/>
    </row>
    <row r="28" spans="4:8" ht="33.75" customHeight="1">
      <c r="D28" s="32"/>
      <c r="E28" s="93"/>
      <c r="F28" s="94"/>
      <c r="G28" s="95"/>
      <c r="H28" s="38"/>
    </row>
    <row r="29" spans="4:8" ht="33.75" customHeight="1">
      <c r="D29" s="32"/>
      <c r="E29" s="93"/>
      <c r="F29" s="94"/>
      <c r="G29" s="95"/>
      <c r="H29" s="38"/>
    </row>
    <row r="30" spans="4:8" ht="33.75" customHeight="1">
      <c r="D30" s="32"/>
      <c r="E30" s="93"/>
      <c r="F30" s="94"/>
      <c r="G30" s="95"/>
      <c r="H30" s="38"/>
    </row>
    <row r="31" spans="1:8" s="58" customFormat="1" ht="21" customHeight="1">
      <c r="A31" s="59"/>
      <c r="B31" s="59"/>
      <c r="D31" s="32"/>
      <c r="E31" s="303"/>
      <c r="F31" s="304"/>
      <c r="G31" s="305"/>
      <c r="H31" s="38"/>
    </row>
    <row r="32" spans="1:8" s="58" customFormat="1" ht="25.5" customHeight="1" thickBot="1">
      <c r="A32" s="59"/>
      <c r="B32" s="59"/>
      <c r="D32" s="32"/>
      <c r="E32" s="306"/>
      <c r="F32" s="307"/>
      <c r="G32" s="308"/>
      <c r="H32" s="38"/>
    </row>
    <row r="33" spans="4:8" ht="11.25">
      <c r="D33" s="35"/>
      <c r="E33" s="36"/>
      <c r="F33" s="36"/>
      <c r="G33" s="36"/>
      <c r="H33" s="39"/>
    </row>
  </sheetData>
  <sheetProtection password="E4D4" sheet="1" objects="1" scenarios="1" formatColumns="0" formatRows="0"/>
  <mergeCells count="9">
    <mergeCell ref="E31:G31"/>
    <mergeCell ref="E32:G32"/>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7">
      <selection activeCell="F19" sqref="F19:G19"/>
    </sheetView>
  </sheetViews>
  <sheetFormatPr defaultColWidth="9.140625" defaultRowHeight="11.25"/>
  <cols>
    <col min="1" max="1" width="8.28125" style="50" hidden="1" customWidth="1"/>
    <col min="2" max="2" width="7.140625" style="49" hidden="1" customWidth="1"/>
    <col min="3" max="3" width="15.7109375" style="10" customWidth="1"/>
    <col min="4" max="4" width="5.57421875" style="12" customWidth="1"/>
    <col min="5" max="5" width="33.140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5" width="9.140625" style="12" customWidth="1"/>
    <col min="16" max="17" width="9.140625" style="112" customWidth="1"/>
    <col min="18" max="18" width="9.140625" style="12" customWidth="1"/>
    <col min="19" max="16384" width="9.140625" style="12" customWidth="1"/>
  </cols>
  <sheetData>
    <row r="1" spans="1:17" s="50" customFormat="1" ht="14.25" customHeight="1" hidden="1">
      <c r="A1" s="48">
        <v>26555079</v>
      </c>
      <c r="B1" s="49"/>
      <c r="G1" s="53"/>
      <c r="H1" s="53"/>
      <c r="P1" s="111"/>
      <c r="Q1" s="111"/>
    </row>
    <row r="2" spans="1:17" s="50" customFormat="1" ht="14.25" customHeight="1" hidden="1">
      <c r="A2" s="48"/>
      <c r="B2" s="49"/>
      <c r="G2" s="53"/>
      <c r="H2" s="53"/>
      <c r="P2" s="111"/>
      <c r="Q2" s="111"/>
    </row>
    <row r="3" spans="1:17" s="50" customFormat="1" ht="14.25" customHeight="1" hidden="1">
      <c r="A3" s="48"/>
      <c r="B3" s="49"/>
      <c r="G3" s="53"/>
      <c r="H3" s="53"/>
      <c r="P3" s="111"/>
      <c r="Q3" s="111"/>
    </row>
    <row r="4" spans="1:17" s="3" customFormat="1" ht="14.25" customHeight="1">
      <c r="A4" s="50"/>
      <c r="B4" s="49"/>
      <c r="G4" s="327" t="str">
        <f>FORMCODE</f>
        <v>PROG.ESB.PLAN.4.178</v>
      </c>
      <c r="H4" s="327"/>
      <c r="I4" s="4"/>
      <c r="P4" s="112"/>
      <c r="Q4" s="112"/>
    </row>
    <row r="5" spans="1:17" s="3" customFormat="1" ht="14.25" customHeight="1">
      <c r="A5" s="50"/>
      <c r="B5" s="49"/>
      <c r="D5" s="6"/>
      <c r="E5" s="6"/>
      <c r="F5" s="6"/>
      <c r="G5" s="327" t="str">
        <f>VERSION</f>
        <v>Версия 1.4.1</v>
      </c>
      <c r="H5" s="327"/>
      <c r="I5" s="5"/>
      <c r="P5" s="112"/>
      <c r="Q5" s="112"/>
    </row>
    <row r="6" spans="1:17" s="3" customFormat="1" ht="14.25" customHeight="1" thickBot="1">
      <c r="A6" s="50"/>
      <c r="B6" s="49"/>
      <c r="D6" s="6"/>
      <c r="E6" s="7"/>
      <c r="F6" s="8"/>
      <c r="G6" s="9"/>
      <c r="H6" s="9"/>
      <c r="I6" s="5"/>
      <c r="P6" s="112"/>
      <c r="Q6" s="112"/>
    </row>
    <row r="7" spans="4:9" ht="30" customHeight="1" thickBot="1">
      <c r="D7" s="328" t="str">
        <f>FORMNAME</f>
        <v>Отчет о реализации программы энергосбережения и повышения энергетической эффективности</v>
      </c>
      <c r="E7" s="329"/>
      <c r="F7" s="329"/>
      <c r="G7" s="329"/>
      <c r="H7" s="330"/>
      <c r="I7" s="11"/>
    </row>
    <row r="8" spans="1:17" s="16" customFormat="1" ht="11.25">
      <c r="A8" s="50"/>
      <c r="B8" s="49"/>
      <c r="C8" s="13"/>
      <c r="D8" s="14"/>
      <c r="E8" s="14"/>
      <c r="F8" s="14"/>
      <c r="G8" s="14"/>
      <c r="H8" s="14"/>
      <c r="I8" s="15"/>
      <c r="P8" s="113"/>
      <c r="Q8" s="113"/>
    </row>
    <row r="9" spans="1:17" s="16" customFormat="1" ht="14.25" customHeight="1">
      <c r="A9" s="50"/>
      <c r="B9" s="49"/>
      <c r="C9" s="13"/>
      <c r="D9" s="321" t="s">
        <v>4</v>
      </c>
      <c r="E9" s="321"/>
      <c r="F9" s="321"/>
      <c r="G9" s="321"/>
      <c r="H9" s="321"/>
      <c r="I9" s="15"/>
      <c r="P9" s="113" t="str">
        <f>TSheet!M2</f>
        <v>Сбыт ЭЭ</v>
      </c>
      <c r="Q9" s="113">
        <f>TSheet!N2</f>
        <v>0</v>
      </c>
    </row>
    <row r="10" spans="4:17" ht="23.25" thickBot="1">
      <c r="D10" s="15"/>
      <c r="E10" s="15"/>
      <c r="F10" s="15"/>
      <c r="G10" s="17"/>
      <c r="H10" s="18"/>
      <c r="I10" s="11"/>
      <c r="P10" s="113" t="str">
        <f>TSheet!M3</f>
        <v>Передача ЭЭ</v>
      </c>
      <c r="Q10" s="113">
        <f>TSheet!N3</f>
        <v>1</v>
      </c>
    </row>
    <row r="11" spans="4:17" ht="15" customHeight="1">
      <c r="D11" s="75"/>
      <c r="E11" s="76"/>
      <c r="F11" s="76"/>
      <c r="G11" s="77"/>
      <c r="H11" s="78"/>
      <c r="I11" s="11"/>
      <c r="P11" s="113" t="str">
        <f>TSheet!M4</f>
        <v>Производство ТЭ</v>
      </c>
      <c r="Q11" s="113">
        <f>TSheet!N4</f>
        <v>1</v>
      </c>
    </row>
    <row r="12" spans="4:17" ht="30" customHeight="1">
      <c r="D12" s="79"/>
      <c r="E12" s="19"/>
      <c r="F12" s="322" t="s">
        <v>675</v>
      </c>
      <c r="G12" s="323"/>
      <c r="H12" s="80"/>
      <c r="I12" s="11"/>
      <c r="P12" s="113" t="str">
        <f>TSheet!M5</f>
        <v>Передача ТЭ</v>
      </c>
      <c r="Q12" s="113">
        <f>TSheet!N5</f>
        <v>1</v>
      </c>
    </row>
    <row r="13" spans="4:17" ht="15" customHeight="1">
      <c r="D13" s="81"/>
      <c r="E13" s="20"/>
      <c r="F13" s="324"/>
      <c r="G13" s="324"/>
      <c r="H13" s="82"/>
      <c r="I13" s="22"/>
      <c r="P13" s="113" t="str">
        <f>TSheet!M6</f>
        <v>Производство ТЭ (комб)</v>
      </c>
      <c r="Q13" s="113">
        <f>TSheet!N6</f>
        <v>0</v>
      </c>
    </row>
    <row r="14" spans="3:17" ht="27.75" customHeight="1">
      <c r="C14" s="23"/>
      <c r="D14" s="81"/>
      <c r="E14" s="54" t="s">
        <v>5</v>
      </c>
      <c r="F14" s="333" t="s">
        <v>67</v>
      </c>
      <c r="G14" s="334"/>
      <c r="H14" s="82"/>
      <c r="I14" s="22"/>
      <c r="P14" s="113" t="str">
        <f>TSheet!M7</f>
        <v>Водоснабжение</v>
      </c>
      <c r="Q14" s="113">
        <f>TSheet!N7</f>
        <v>1</v>
      </c>
    </row>
    <row r="15" spans="3:17" ht="15" customHeight="1">
      <c r="C15" s="23"/>
      <c r="D15" s="81"/>
      <c r="E15" s="24"/>
      <c r="F15" s="25"/>
      <c r="G15" s="21"/>
      <c r="H15" s="82"/>
      <c r="I15" s="22"/>
      <c r="P15" s="113" t="str">
        <f>TSheet!M8</f>
        <v>Водоотведение</v>
      </c>
      <c r="Q15" s="113">
        <f>TSheet!N8</f>
        <v>1</v>
      </c>
    </row>
    <row r="16" spans="4:17" ht="27.75" customHeight="1">
      <c r="D16" s="81"/>
      <c r="E16" s="54" t="s">
        <v>6</v>
      </c>
      <c r="F16" s="335" t="s">
        <v>68</v>
      </c>
      <c r="G16" s="336"/>
      <c r="H16" s="83"/>
      <c r="I16" s="22"/>
      <c r="P16" s="113" t="str">
        <f>TSheet!M9</f>
        <v>Очистка сточных вод</v>
      </c>
      <c r="Q16" s="113">
        <f>TSheet!N9</f>
        <v>0</v>
      </c>
    </row>
    <row r="17" spans="4:17" ht="27.75" customHeight="1">
      <c r="D17" s="81"/>
      <c r="E17" s="54" t="s">
        <v>7</v>
      </c>
      <c r="F17" s="335" t="s">
        <v>504</v>
      </c>
      <c r="G17" s="336"/>
      <c r="H17" s="83"/>
      <c r="I17" s="22"/>
      <c r="P17" s="113" t="str">
        <f>TSheet!M10</f>
        <v>Утилизация ТБО</v>
      </c>
      <c r="Q17" s="113">
        <f>TSheet!N10</f>
        <v>0</v>
      </c>
    </row>
    <row r="18" spans="4:17" ht="15" customHeight="1">
      <c r="D18" s="79"/>
      <c r="E18" s="15"/>
      <c r="F18" s="15"/>
      <c r="G18" s="17"/>
      <c r="H18" s="80"/>
      <c r="I18" s="11"/>
      <c r="P18" s="113" t="str">
        <f>TSheet!M11</f>
        <v>Захоронение ТБО</v>
      </c>
      <c r="Q18" s="113">
        <f>TSheet!N11</f>
        <v>0</v>
      </c>
    </row>
    <row r="19" spans="4:17" ht="22.5">
      <c r="D19" s="79"/>
      <c r="E19" s="55" t="s">
        <v>177</v>
      </c>
      <c r="F19" s="325" t="s">
        <v>242</v>
      </c>
      <c r="G19" s="326"/>
      <c r="H19" s="80"/>
      <c r="I19" s="11"/>
      <c r="P19" s="113" t="str">
        <f>TSheet!M12</f>
        <v>ЖД (пассажир.)</v>
      </c>
      <c r="Q19" s="113">
        <f>TSheet!N12</f>
        <v>0</v>
      </c>
    </row>
    <row r="20" spans="4:17" ht="15" customHeight="1">
      <c r="D20" s="79"/>
      <c r="E20" s="15"/>
      <c r="F20" s="15"/>
      <c r="G20" s="17"/>
      <c r="H20" s="80"/>
      <c r="I20" s="11"/>
      <c r="P20" s="113" t="str">
        <f>TSheet!M13</f>
        <v>ЖД (услуги)</v>
      </c>
      <c r="Q20" s="113">
        <f>TSheet!N13</f>
        <v>0</v>
      </c>
    </row>
    <row r="21" spans="4:17" ht="27.75" customHeight="1">
      <c r="D21" s="81"/>
      <c r="E21" s="55" t="s">
        <v>27</v>
      </c>
      <c r="F21" s="340" t="s">
        <v>444</v>
      </c>
      <c r="G21" s="341"/>
      <c r="H21" s="84"/>
      <c r="I21" s="26"/>
      <c r="J21" s="27"/>
      <c r="P21" s="113" t="str">
        <f>TSheet!M14</f>
        <v>Транспортировка газа</v>
      </c>
      <c r="Q21" s="113">
        <f>TSheet!N14</f>
        <v>0</v>
      </c>
    </row>
    <row r="22" spans="4:17" ht="15" customHeight="1">
      <c r="D22" s="81"/>
      <c r="E22" s="20"/>
      <c r="F22" s="15"/>
      <c r="G22" s="21"/>
      <c r="H22" s="82"/>
      <c r="I22" s="22"/>
      <c r="P22" s="113" t="str">
        <f>TSheet!M15</f>
        <v>Реализация газа</v>
      </c>
      <c r="Q22" s="113">
        <f>TSheet!N15</f>
        <v>0</v>
      </c>
    </row>
    <row r="23" spans="4:17" ht="22.5" customHeight="1">
      <c r="D23" s="81"/>
      <c r="E23" s="337" t="s">
        <v>502</v>
      </c>
      <c r="F23" s="338"/>
      <c r="G23" s="339"/>
      <c r="H23" s="84"/>
      <c r="I23" s="26"/>
      <c r="J23" s="27"/>
      <c r="P23" s="113"/>
      <c r="Q23" s="113"/>
    </row>
    <row r="24" spans="4:17" ht="27.75" customHeight="1">
      <c r="D24" s="81"/>
      <c r="E24" s="55" t="s">
        <v>503</v>
      </c>
      <c r="F24" s="340">
        <v>2014</v>
      </c>
      <c r="G24" s="341"/>
      <c r="H24" s="82"/>
      <c r="I24" s="22"/>
      <c r="P24" s="113"/>
      <c r="Q24" s="113"/>
    </row>
    <row r="25" spans="4:10" ht="27.75" customHeight="1">
      <c r="D25" s="81"/>
      <c r="E25" s="55" t="s">
        <v>445</v>
      </c>
      <c r="F25" s="342">
        <v>1</v>
      </c>
      <c r="G25" s="341"/>
      <c r="H25" s="84"/>
      <c r="I25" s="26"/>
      <c r="J25" s="27"/>
    </row>
    <row r="26" spans="4:10" ht="14.25">
      <c r="D26" s="81"/>
      <c r="E26" s="20"/>
      <c r="F26" s="15"/>
      <c r="G26" s="21"/>
      <c r="H26" s="84"/>
      <c r="I26" s="26"/>
      <c r="J26" s="27"/>
    </row>
    <row r="27" spans="4:10" ht="22.5" customHeight="1">
      <c r="D27" s="81"/>
      <c r="E27" s="347" t="s">
        <v>9</v>
      </c>
      <c r="F27" s="348"/>
      <c r="G27" s="349"/>
      <c r="H27" s="83"/>
      <c r="I27" s="70"/>
      <c r="J27" s="70"/>
    </row>
    <row r="28" spans="1:9" ht="23.25" customHeight="1">
      <c r="A28" s="51"/>
      <c r="D28" s="79"/>
      <c r="E28" s="56" t="s">
        <v>10</v>
      </c>
      <c r="F28" s="350" t="s">
        <v>540</v>
      </c>
      <c r="G28" s="351"/>
      <c r="H28" s="83"/>
      <c r="I28" s="71"/>
    </row>
    <row r="29" spans="1:9" ht="27.75" customHeight="1">
      <c r="A29" s="51"/>
      <c r="D29" s="79"/>
      <c r="E29" s="56" t="s">
        <v>11</v>
      </c>
      <c r="F29" s="352" t="s">
        <v>549</v>
      </c>
      <c r="G29" s="353"/>
      <c r="H29" s="83"/>
      <c r="I29" s="72"/>
    </row>
    <row r="30" spans="4:9" ht="15" customHeight="1">
      <c r="D30" s="81"/>
      <c r="E30" s="20"/>
      <c r="F30" s="15"/>
      <c r="G30" s="21"/>
      <c r="H30" s="83"/>
      <c r="I30" s="22"/>
    </row>
    <row r="31" spans="4:9" ht="22.5" customHeight="1">
      <c r="D31" s="81"/>
      <c r="E31" s="347" t="s">
        <v>20</v>
      </c>
      <c r="F31" s="348"/>
      <c r="G31" s="349"/>
      <c r="H31" s="83"/>
      <c r="I31" s="22"/>
    </row>
    <row r="32" spans="4:9" ht="27.75" customHeight="1">
      <c r="D32" s="81"/>
      <c r="E32" s="57" t="s">
        <v>13</v>
      </c>
      <c r="F32" s="331" t="s">
        <v>541</v>
      </c>
      <c r="G32" s="332"/>
      <c r="H32" s="83"/>
      <c r="I32" s="22"/>
    </row>
    <row r="33" spans="4:9" ht="27.75" customHeight="1">
      <c r="D33" s="81"/>
      <c r="E33" s="57" t="s">
        <v>14</v>
      </c>
      <c r="F33" s="331" t="s">
        <v>547</v>
      </c>
      <c r="G33" s="332"/>
      <c r="H33" s="83"/>
      <c r="I33" s="22"/>
    </row>
    <row r="34" spans="4:9" ht="15" customHeight="1">
      <c r="D34" s="81"/>
      <c r="E34" s="20"/>
      <c r="F34" s="15"/>
      <c r="G34" s="21"/>
      <c r="H34" s="83"/>
      <c r="I34" s="22"/>
    </row>
    <row r="35" spans="1:9" ht="22.5" customHeight="1">
      <c r="A35" s="51"/>
      <c r="D35" s="79"/>
      <c r="E35" s="347" t="s">
        <v>12</v>
      </c>
      <c r="F35" s="348"/>
      <c r="G35" s="349"/>
      <c r="H35" s="83"/>
      <c r="I35" s="11"/>
    </row>
    <row r="36" spans="1:9" ht="27.75" customHeight="1">
      <c r="A36" s="51"/>
      <c r="B36" s="52"/>
      <c r="D36" s="85"/>
      <c r="E36" s="57" t="s">
        <v>13</v>
      </c>
      <c r="F36" s="354" t="s">
        <v>543</v>
      </c>
      <c r="G36" s="355"/>
      <c r="H36" s="83"/>
      <c r="I36" s="28"/>
    </row>
    <row r="37" spans="1:9" ht="27.75" customHeight="1">
      <c r="A37" s="51"/>
      <c r="B37" s="52"/>
      <c r="D37" s="85"/>
      <c r="E37" s="57" t="s">
        <v>14</v>
      </c>
      <c r="F37" s="355" t="s">
        <v>544</v>
      </c>
      <c r="G37" s="356"/>
      <c r="H37" s="83"/>
      <c r="I37" s="28"/>
    </row>
    <row r="38" spans="1:9" ht="27.75" customHeight="1">
      <c r="A38" s="51"/>
      <c r="B38" s="52"/>
      <c r="D38" s="85"/>
      <c r="E38" s="57" t="s">
        <v>15</v>
      </c>
      <c r="F38" s="343" t="s">
        <v>545</v>
      </c>
      <c r="G38" s="344"/>
      <c r="H38" s="83"/>
      <c r="I38" s="28"/>
    </row>
    <row r="39" spans="1:9" ht="27.75" customHeight="1">
      <c r="A39" s="51"/>
      <c r="B39" s="52"/>
      <c r="D39" s="85"/>
      <c r="E39" s="57" t="s">
        <v>16</v>
      </c>
      <c r="F39" s="345" t="s">
        <v>546</v>
      </c>
      <c r="G39" s="346"/>
      <c r="H39" s="83"/>
      <c r="I39" s="28"/>
    </row>
    <row r="40" spans="4:9" ht="12" thickBot="1">
      <c r="D40" s="86"/>
      <c r="E40" s="87"/>
      <c r="F40" s="87"/>
      <c r="G40" s="88"/>
      <c r="H40" s="89"/>
      <c r="I40" s="11"/>
    </row>
    <row r="46" spans="7:8" ht="11.25">
      <c r="G46" s="29"/>
      <c r="H46" s="29"/>
    </row>
  </sheetData>
  <sheetProtection password="E4D4" sheet="1" scenarios="1" formatColumns="0" formatRows="0"/>
  <mergeCells count="25">
    <mergeCell ref="F33:G33"/>
    <mergeCell ref="F38:G38"/>
    <mergeCell ref="F39:G39"/>
    <mergeCell ref="E27:G27"/>
    <mergeCell ref="F28:G28"/>
    <mergeCell ref="F29:G29"/>
    <mergeCell ref="E35:G35"/>
    <mergeCell ref="F36:G36"/>
    <mergeCell ref="F37:G37"/>
    <mergeCell ref="E31:G31"/>
    <mergeCell ref="F32:G32"/>
    <mergeCell ref="F14:G14"/>
    <mergeCell ref="F16:G16"/>
    <mergeCell ref="F17:G17"/>
    <mergeCell ref="E23:G23"/>
    <mergeCell ref="F24:G24"/>
    <mergeCell ref="F21:G21"/>
    <mergeCell ref="F25:G25"/>
    <mergeCell ref="D9:H9"/>
    <mergeCell ref="F12:G12"/>
    <mergeCell ref="F13:G13"/>
    <mergeCell ref="F19:G19"/>
    <mergeCell ref="G4:H4"/>
    <mergeCell ref="G5:H5"/>
    <mergeCell ref="D7:H7"/>
  </mergeCells>
  <dataValidations count="6">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"1,2,3,4,5,6"</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ormula1>Год</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Sheet_11">
    <pageSetUpPr fitToPage="1"/>
  </sheetPr>
  <dimension ref="A1:BF29"/>
  <sheetViews>
    <sheetView showGridLines="0" zoomScalePageLayoutView="0" workbookViewId="0" topLeftCell="C3">
      <selection activeCell="D10" sqref="D10:AZ10"/>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45.75"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207</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1:52" ht="11.25" customHeight="1" hidden="1" thickBot="1">
      <c r="A18" s="141">
        <v>0</v>
      </c>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O20">SUMIF($BC18:$BC19,"="&amp;$BC20,J18:J19)</f>
        <v>0</v>
      </c>
      <c r="K20" s="172">
        <f t="shared" si="0"/>
        <v>0</v>
      </c>
      <c r="L20" s="172">
        <f t="shared" si="0"/>
        <v>0</v>
      </c>
      <c r="M20" s="172">
        <f t="shared" si="0"/>
        <v>0</v>
      </c>
      <c r="N20" s="172">
        <f t="shared" si="0"/>
        <v>0</v>
      </c>
      <c r="O20" s="172">
        <f t="shared" si="0"/>
        <v>0</v>
      </c>
      <c r="P20" s="172"/>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X4:AY4"/>
    <mergeCell ref="AV14:AW15"/>
    <mergeCell ref="AX14:AY15"/>
    <mergeCell ref="AV7:AY7"/>
    <mergeCell ref="D11:AZ11"/>
    <mergeCell ref="S15:V15"/>
    <mergeCell ref="W14:Z14"/>
    <mergeCell ref="J15:J16"/>
    <mergeCell ref="H14:H16"/>
    <mergeCell ref="I14:I16"/>
    <mergeCell ref="AX5:AY5"/>
    <mergeCell ref="AX6:AY6"/>
    <mergeCell ref="AX8:AY8"/>
    <mergeCell ref="F14:F16"/>
    <mergeCell ref="G14:G16"/>
    <mergeCell ref="AQ15:AT15"/>
    <mergeCell ref="W15:Z15"/>
    <mergeCell ref="AA15:AD15"/>
    <mergeCell ref="Q8:U8"/>
    <mergeCell ref="AU14:AU16"/>
    <mergeCell ref="E4:F4"/>
    <mergeCell ref="E5:F5"/>
    <mergeCell ref="E6:F6"/>
    <mergeCell ref="E7:F7"/>
    <mergeCell ref="E8:F8"/>
    <mergeCell ref="AQ14:AT14"/>
    <mergeCell ref="AA14:AD14"/>
    <mergeCell ref="D12:AZ12"/>
    <mergeCell ref="Q4:U4"/>
    <mergeCell ref="Q5:U5"/>
    <mergeCell ref="E24:M24"/>
    <mergeCell ref="M15:M16"/>
    <mergeCell ref="N15:N16"/>
    <mergeCell ref="O15:O16"/>
    <mergeCell ref="P15:P16"/>
    <mergeCell ref="L15:L16"/>
    <mergeCell ref="AM15:AP15"/>
    <mergeCell ref="AE14:AH14"/>
    <mergeCell ref="AE15:AH15"/>
    <mergeCell ref="E22:M22"/>
    <mergeCell ref="J14:P14"/>
    <mergeCell ref="D10:AZ10"/>
    <mergeCell ref="Q6:U6"/>
    <mergeCell ref="Q7:U7"/>
    <mergeCell ref="E14:E16"/>
    <mergeCell ref="K15:K16"/>
    <mergeCell ref="AI15:AL15"/>
    <mergeCell ref="AU3:AY3"/>
    <mergeCell ref="AM14:AP14"/>
    <mergeCell ref="AI14:AL14"/>
    <mergeCell ref="S14:V14"/>
    <mergeCell ref="Q14:R15"/>
  </mergeCells>
  <dataValidations count="5">
    <dataValidation type="decimal" operator="greaterThanOrEqual" allowBlank="1" showInputMessage="1" showErrorMessage="1" errorTitle="Ошибка" error="Введите неотрицательное действительное число." sqref="H19 N20:P27 J20:M21 J27:M27">
      <formula1>0</formula1>
    </dataValidation>
    <dataValidation type="textLength" allowBlank="1" showInputMessage="1" showErrorMessage="1" errorTitle="Ограничение длины текста." error="Слишком длинный текст." sqref="AY18 F18:G18 I18">
      <formula1>0</formula1>
      <formula2>900</formula2>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Q18:R18">
      <formula1>Месяц</formula1>
    </dataValidation>
    <dataValidation type="list" allowBlank="1" showInputMessage="1" showErrorMessage="1" sqref="H18">
      <formula1>W_TYPE</formula1>
    </dataValidation>
  </dataValidations>
  <hyperlinks>
    <hyperlink ref="F19" location="'Сбыт ЭЭ'!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xl/worksheets/sheet8.xml><?xml version="1.0" encoding="utf-8"?>
<worksheet xmlns="http://schemas.openxmlformats.org/spreadsheetml/2006/main" xmlns:r="http://schemas.openxmlformats.org/officeDocument/2006/relationships">
  <sheetPr codeName="Sheet_12">
    <pageSetUpPr fitToPage="1"/>
  </sheetPr>
  <dimension ref="A1:BF34"/>
  <sheetViews>
    <sheetView showGridLines="0" zoomScalePageLayoutView="0" workbookViewId="0" topLeftCell="C12">
      <selection activeCell="I21" sqref="I21"/>
    </sheetView>
  </sheetViews>
  <sheetFormatPr defaultColWidth="9.140625" defaultRowHeight="11.25"/>
  <cols>
    <col min="1" max="2" width="9.57421875" style="141" hidden="1" customWidth="1"/>
    <col min="3" max="3" width="1.7109375" style="0" customWidth="1"/>
    <col min="4" max="4" width="2.7109375" style="0" customWidth="1"/>
    <col min="5" max="5" width="6.00390625" style="0" customWidth="1"/>
    <col min="6" max="6" width="41.28125" style="0" bestFit="1" customWidth="1"/>
    <col min="7" max="7" width="9.421875" style="0" bestFit="1" customWidth="1"/>
    <col min="8" max="8" width="18.57421875" style="0" customWidth="1"/>
    <col min="9" max="9" width="21.7109375" style="0" customWidth="1"/>
    <col min="10" max="10" width="6.140625" style="0" bestFit="1" customWidth="1"/>
    <col min="11" max="11" width="12.7109375" style="0" bestFit="1" customWidth="1"/>
    <col min="12" max="16" width="15.7109375" style="0" hidden="1" customWidth="1"/>
    <col min="17" max="20" width="15.57421875" style="0" customWidth="1"/>
    <col min="21" max="21" width="9.28125" style="0" bestFit="1" customWidth="1"/>
    <col min="22" max="22" width="5.00390625" style="0" bestFit="1" customWidth="1"/>
    <col min="23" max="24" width="15.57421875" style="0" customWidth="1"/>
    <col min="25" max="25" width="9.28125" style="0" bestFit="1" customWidth="1"/>
    <col min="26" max="26" width="5.00390625" style="0" bestFit="1" customWidth="1"/>
    <col min="27" max="46" width="15.57421875" style="0" hidden="1" customWidth="1"/>
    <col min="47" max="50" width="15.57421875" style="0" customWidth="1"/>
    <col min="51" max="51" width="15.7109375" style="0" customWidth="1"/>
    <col min="52" max="52" width="2.42187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Q3" s="364"/>
      <c r="R3" s="364"/>
      <c r="S3" s="364"/>
      <c r="T3" s="364"/>
      <c r="U3" s="364"/>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242</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8" ht="24.75" customHeight="1">
      <c r="A19" s="254"/>
      <c r="B19" s="141">
        <f>ROW(B23)-ROW()+1</f>
        <v>5</v>
      </c>
      <c r="C19" s="98" t="s">
        <v>305</v>
      </c>
      <c r="D19" s="32"/>
      <c r="E19" s="289" t="s">
        <v>388</v>
      </c>
      <c r="F19" s="290" t="s">
        <v>332</v>
      </c>
      <c r="G19" s="291" t="s">
        <v>331</v>
      </c>
      <c r="H19" s="231"/>
      <c r="I19" s="232"/>
      <c r="J19" s="118">
        <f>(SUM(J20:J23)-J23)/2</f>
        <v>15.46</v>
      </c>
      <c r="K19" s="118">
        <f aca="true" t="shared" si="0" ref="K19:P19">SUM(K20:K23)/2</f>
        <v>15.46</v>
      </c>
      <c r="L19" s="118">
        <f t="shared" si="0"/>
        <v>0</v>
      </c>
      <c r="M19" s="118">
        <f t="shared" si="0"/>
        <v>0</v>
      </c>
      <c r="N19" s="118">
        <f t="shared" si="0"/>
        <v>0</v>
      </c>
      <c r="O19" s="118">
        <f t="shared" si="0"/>
        <v>0</v>
      </c>
      <c r="P19" s="118">
        <f t="shared" si="0"/>
        <v>0</v>
      </c>
      <c r="Q19" s="288">
        <v>0</v>
      </c>
      <c r="R19" s="288">
        <v>0</v>
      </c>
      <c r="S19" s="284">
        <f>SUM(W19,AA19,AE19,AI19,AM19,AQ19)</f>
        <v>0</v>
      </c>
      <c r="T19" s="288">
        <v>0</v>
      </c>
      <c r="U19" s="284">
        <f>SUM(Y19,AC19,AG19,AK19,AO19,AS19)</f>
        <v>0</v>
      </c>
      <c r="V19" s="284">
        <f>IF(J19=0,0,U19/J19*100)</f>
        <v>0</v>
      </c>
      <c r="W19" s="294">
        <v>0</v>
      </c>
      <c r="X19" s="294">
        <v>0</v>
      </c>
      <c r="Y19" s="294">
        <v>0</v>
      </c>
      <c r="Z19" s="284">
        <f>IF(K19=0,0,Y19/K19*100)</f>
        <v>0</v>
      </c>
      <c r="AA19" s="283"/>
      <c r="AB19" s="299"/>
      <c r="AC19" s="283"/>
      <c r="AD19" s="284">
        <f>IF(L19=0,0,AC19/L19*100)</f>
        <v>0</v>
      </c>
      <c r="AE19" s="283"/>
      <c r="AF19" s="299"/>
      <c r="AG19" s="283"/>
      <c r="AH19" s="284">
        <f>IF(M19=0,0,AG19/M19*100)</f>
        <v>0</v>
      </c>
      <c r="AI19" s="283"/>
      <c r="AJ19" s="299"/>
      <c r="AK19" s="283"/>
      <c r="AL19" s="284">
        <f>IF(N19=0,0,AK19/N19*100)</f>
        <v>0</v>
      </c>
      <c r="AM19" s="283"/>
      <c r="AN19" s="299"/>
      <c r="AO19" s="283"/>
      <c r="AP19" s="284">
        <f>IF(O19=0,0,AO19/O19*100)</f>
        <v>0</v>
      </c>
      <c r="AQ19" s="283"/>
      <c r="AR19" s="299"/>
      <c r="AS19" s="283"/>
      <c r="AT19" s="284">
        <f>IF(P19=0,0,AS19/P19*100)</f>
        <v>0</v>
      </c>
      <c r="AU19" s="284">
        <f>IF(U19=0,0,1*J19/U19)</f>
        <v>0</v>
      </c>
      <c r="AV19" s="284">
        <f>IF(ISERROR(SEARCH("Увеличение",F19))=FALSE,Q19+S19,Q19-S19)</f>
        <v>0</v>
      </c>
      <c r="AW19" s="284">
        <f>IF(ISERROR(SEARCH("Увеличение",F19))=FALSE,R19+T19,R19-T19)</f>
        <v>0</v>
      </c>
      <c r="AX19" s="284">
        <f>IF(Q19=0,0,-(1-AV19/Q19)*100)</f>
        <v>0</v>
      </c>
      <c r="AY19" s="302">
        <f>IF(R19=0,0,-(1-AW19/R19)*100)</f>
        <v>0</v>
      </c>
      <c r="AZ19" s="119"/>
      <c r="BD19" s="209" t="str">
        <f>F19</f>
        <v>Снижение расхода электрической энергии на собственные нужды</v>
      </c>
      <c r="BE19" s="210"/>
      <c r="BF19" s="209"/>
    </row>
    <row r="20" spans="1:58" ht="11.25">
      <c r="A20" s="254"/>
      <c r="B20" s="141">
        <f>ROW(B22)-ROW()+1</f>
        <v>3</v>
      </c>
      <c r="C20" s="98"/>
      <c r="D20" s="32"/>
      <c r="E20" s="289"/>
      <c r="F20" s="290"/>
      <c r="G20" s="292"/>
      <c r="H20" s="285" t="s">
        <v>548</v>
      </c>
      <c r="I20" s="124"/>
      <c r="J20" s="118">
        <f>SUM(J21:J22)</f>
        <v>15.46</v>
      </c>
      <c r="K20" s="118">
        <f aca="true" t="shared" si="1" ref="K20:P20">SUM(K21:K22)</f>
        <v>15.46</v>
      </c>
      <c r="L20" s="118">
        <f t="shared" si="1"/>
        <v>0</v>
      </c>
      <c r="M20" s="118">
        <f t="shared" si="1"/>
        <v>0</v>
      </c>
      <c r="N20" s="118">
        <f t="shared" si="1"/>
        <v>0</v>
      </c>
      <c r="O20" s="118">
        <f t="shared" si="1"/>
        <v>0</v>
      </c>
      <c r="P20" s="118">
        <f t="shared" si="1"/>
        <v>0</v>
      </c>
      <c r="Q20" s="288"/>
      <c r="R20" s="288"/>
      <c r="S20" s="284"/>
      <c r="T20" s="288"/>
      <c r="U20" s="284"/>
      <c r="V20" s="284"/>
      <c r="W20" s="297"/>
      <c r="X20" s="297"/>
      <c r="Y20" s="295"/>
      <c r="Z20" s="284"/>
      <c r="AA20" s="283"/>
      <c r="AB20" s="300"/>
      <c r="AC20" s="283"/>
      <c r="AD20" s="284"/>
      <c r="AE20" s="283"/>
      <c r="AF20" s="300"/>
      <c r="AG20" s="283"/>
      <c r="AH20" s="284"/>
      <c r="AI20" s="283"/>
      <c r="AJ20" s="300"/>
      <c r="AK20" s="283"/>
      <c r="AL20" s="284"/>
      <c r="AM20" s="283"/>
      <c r="AN20" s="300"/>
      <c r="AO20" s="283"/>
      <c r="AP20" s="284"/>
      <c r="AQ20" s="283"/>
      <c r="AR20" s="300"/>
      <c r="AS20" s="283"/>
      <c r="AT20" s="284"/>
      <c r="AU20" s="284"/>
      <c r="AV20" s="284"/>
      <c r="AW20" s="284"/>
      <c r="AX20" s="284"/>
      <c r="AY20" s="302"/>
      <c r="AZ20" s="119"/>
      <c r="BC20" s="132" t="s">
        <v>309</v>
      </c>
      <c r="BD20" s="209" t="str">
        <f>F19</f>
        <v>Снижение расхода электрической энергии на собственные нужды</v>
      </c>
      <c r="BE20" s="211" t="str">
        <f>H20</f>
        <v>покупка энергосберегающих ламп</v>
      </c>
      <c r="BF20" s="209"/>
    </row>
    <row r="21" spans="1:58" ht="22.5">
      <c r="A21" s="254"/>
      <c r="B21" s="141">
        <v>1</v>
      </c>
      <c r="D21" s="32"/>
      <c r="E21" s="289"/>
      <c r="F21" s="290"/>
      <c r="G21" s="291"/>
      <c r="H21" s="286"/>
      <c r="I21" s="120" t="s">
        <v>315</v>
      </c>
      <c r="J21" s="118">
        <f>SUM(K21:P21)</f>
        <v>15.46</v>
      </c>
      <c r="K21" s="123">
        <v>15.46</v>
      </c>
      <c r="L21" s="278"/>
      <c r="M21" s="278"/>
      <c r="N21" s="278"/>
      <c r="O21" s="278"/>
      <c r="P21" s="278"/>
      <c r="Q21" s="288"/>
      <c r="R21" s="288"/>
      <c r="S21" s="284"/>
      <c r="T21" s="288"/>
      <c r="U21" s="284"/>
      <c r="V21" s="284"/>
      <c r="W21" s="297"/>
      <c r="X21" s="297"/>
      <c r="Y21" s="295"/>
      <c r="Z21" s="284"/>
      <c r="AA21" s="283"/>
      <c r="AB21" s="300"/>
      <c r="AC21" s="283"/>
      <c r="AD21" s="284"/>
      <c r="AE21" s="283"/>
      <c r="AF21" s="300"/>
      <c r="AG21" s="283"/>
      <c r="AH21" s="284"/>
      <c r="AI21" s="283"/>
      <c r="AJ21" s="300"/>
      <c r="AK21" s="283"/>
      <c r="AL21" s="284"/>
      <c r="AM21" s="283"/>
      <c r="AN21" s="300"/>
      <c r="AO21" s="283"/>
      <c r="AP21" s="284"/>
      <c r="AQ21" s="283"/>
      <c r="AR21" s="300"/>
      <c r="AS21" s="283"/>
      <c r="AT21" s="284"/>
      <c r="AU21" s="284"/>
      <c r="AV21" s="284"/>
      <c r="AW21" s="284"/>
      <c r="AX21" s="284"/>
      <c r="AY21" s="302"/>
      <c r="AZ21" s="119"/>
      <c r="BD21" s="209" t="str">
        <f>F19</f>
        <v>Снижение расхода электрической энергии на собственные нужды</v>
      </c>
      <c r="BE21" s="211" t="str">
        <f>H20</f>
        <v>покупка энергосберегающих ламп</v>
      </c>
      <c r="BF21" s="209" t="str">
        <f>I21</f>
        <v>Амортизация, учтенная в тарифе</v>
      </c>
    </row>
    <row r="22" spans="1:58" ht="12" thickBot="1">
      <c r="A22" s="254"/>
      <c r="B22" s="141">
        <v>1</v>
      </c>
      <c r="D22" s="32"/>
      <c r="E22" s="289"/>
      <c r="F22" s="290"/>
      <c r="G22" s="293"/>
      <c r="H22" s="287"/>
      <c r="I22" s="121" t="s">
        <v>304</v>
      </c>
      <c r="J22" s="122"/>
      <c r="K22" s="122"/>
      <c r="L22" s="122"/>
      <c r="M22" s="122"/>
      <c r="N22" s="122"/>
      <c r="O22" s="122"/>
      <c r="P22" s="122"/>
      <c r="Q22" s="288"/>
      <c r="R22" s="288"/>
      <c r="S22" s="284"/>
      <c r="T22" s="288"/>
      <c r="U22" s="284"/>
      <c r="V22" s="284"/>
      <c r="W22" s="297"/>
      <c r="X22" s="297"/>
      <c r="Y22" s="295"/>
      <c r="Z22" s="284"/>
      <c r="AA22" s="283"/>
      <c r="AB22" s="300"/>
      <c r="AC22" s="283"/>
      <c r="AD22" s="284"/>
      <c r="AE22" s="283"/>
      <c r="AF22" s="300"/>
      <c r="AG22" s="283"/>
      <c r="AH22" s="284"/>
      <c r="AI22" s="283"/>
      <c r="AJ22" s="300"/>
      <c r="AK22" s="283"/>
      <c r="AL22" s="284"/>
      <c r="AM22" s="283"/>
      <c r="AN22" s="300"/>
      <c r="AO22" s="283"/>
      <c r="AP22" s="284"/>
      <c r="AQ22" s="283"/>
      <c r="AR22" s="300"/>
      <c r="AS22" s="283"/>
      <c r="AT22" s="284"/>
      <c r="AU22" s="284"/>
      <c r="AV22" s="284"/>
      <c r="AW22" s="284"/>
      <c r="AX22" s="284"/>
      <c r="AY22" s="302"/>
      <c r="AZ22" s="119"/>
      <c r="BD22" s="209" t="str">
        <f>F19</f>
        <v>Снижение расхода электрической энергии на собственные нужды</v>
      </c>
      <c r="BE22" s="211" t="str">
        <f>H20</f>
        <v>покупка энергосберегающих ламп</v>
      </c>
      <c r="BF22" s="209"/>
    </row>
    <row r="23" spans="1:58" s="1" customFormat="1" ht="12" thickBot="1">
      <c r="A23" s="253"/>
      <c r="B23" s="142"/>
      <c r="D23" s="32"/>
      <c r="E23" s="289"/>
      <c r="F23" s="290"/>
      <c r="G23" s="291"/>
      <c r="H23" s="122" t="s">
        <v>306</v>
      </c>
      <c r="I23" s="139" t="s">
        <v>323</v>
      </c>
      <c r="J23" s="140"/>
      <c r="K23" s="122"/>
      <c r="L23" s="122"/>
      <c r="M23" s="122"/>
      <c r="N23" s="122"/>
      <c r="O23" s="122"/>
      <c r="P23" s="122"/>
      <c r="Q23" s="288"/>
      <c r="R23" s="288"/>
      <c r="S23" s="284"/>
      <c r="T23" s="288"/>
      <c r="U23" s="284"/>
      <c r="V23" s="284"/>
      <c r="W23" s="298"/>
      <c r="X23" s="298"/>
      <c r="Y23" s="296"/>
      <c r="Z23" s="284"/>
      <c r="AA23" s="283"/>
      <c r="AB23" s="301"/>
      <c r="AC23" s="283"/>
      <c r="AD23" s="284"/>
      <c r="AE23" s="283"/>
      <c r="AF23" s="301"/>
      <c r="AG23" s="283"/>
      <c r="AH23" s="284"/>
      <c r="AI23" s="283"/>
      <c r="AJ23" s="301"/>
      <c r="AK23" s="283"/>
      <c r="AL23" s="284"/>
      <c r="AM23" s="283"/>
      <c r="AN23" s="301"/>
      <c r="AO23" s="283"/>
      <c r="AP23" s="284"/>
      <c r="AQ23" s="283"/>
      <c r="AR23" s="301"/>
      <c r="AS23" s="283"/>
      <c r="AT23" s="284"/>
      <c r="AU23" s="284"/>
      <c r="AV23" s="284"/>
      <c r="AW23" s="284"/>
      <c r="AX23" s="284"/>
      <c r="AY23" s="302"/>
      <c r="AZ23" s="119"/>
      <c r="BC23" s="132"/>
      <c r="BD23" s="209" t="str">
        <f>F19</f>
        <v>Снижение расхода электрической энергии на собственные нужды</v>
      </c>
      <c r="BE23" s="211"/>
      <c r="BF23" s="209"/>
    </row>
    <row r="24" spans="1:52" ht="12" thickBot="1">
      <c r="A24" s="141">
        <v>0</v>
      </c>
      <c r="B24" s="141">
        <v>1</v>
      </c>
      <c r="D24" s="32"/>
      <c r="E24" s="105"/>
      <c r="F24" s="106" t="s">
        <v>308</v>
      </c>
      <c r="G24" s="139" t="s">
        <v>323</v>
      </c>
      <c r="H24" s="140"/>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7"/>
      <c r="AZ24" s="38"/>
    </row>
    <row r="25" spans="1:58" s="127" customFormat="1" ht="11.25" customHeight="1" thickBot="1">
      <c r="A25" s="143"/>
      <c r="B25" s="143"/>
      <c r="D25" s="128"/>
      <c r="E25" s="170"/>
      <c r="F25" s="197" t="s">
        <v>310</v>
      </c>
      <c r="G25" s="198"/>
      <c r="H25" s="198"/>
      <c r="I25" s="197"/>
      <c r="J25" s="172">
        <f aca="true" t="shared" si="2" ref="J25:P25">SUMIF($BC18:$BC24,"="&amp;$BC25,J18:J24)</f>
        <v>15.46</v>
      </c>
      <c r="K25" s="172">
        <f t="shared" si="2"/>
        <v>15.46</v>
      </c>
      <c r="L25" s="172">
        <f t="shared" si="2"/>
        <v>0</v>
      </c>
      <c r="M25" s="172">
        <f t="shared" si="2"/>
        <v>0</v>
      </c>
      <c r="N25" s="172">
        <f t="shared" si="2"/>
        <v>0</v>
      </c>
      <c r="O25" s="172">
        <f t="shared" si="2"/>
        <v>0</v>
      </c>
      <c r="P25" s="172">
        <f t="shared" si="2"/>
        <v>0</v>
      </c>
      <c r="Q25" s="130"/>
      <c r="R25" s="130"/>
      <c r="S25" s="130"/>
      <c r="T25" s="130"/>
      <c r="U25" s="200">
        <f>SUM(U18:U24)</f>
        <v>0</v>
      </c>
      <c r="V25" s="200">
        <f>IF(J25=0,0,U25/J25*100)</f>
        <v>0</v>
      </c>
      <c r="W25" s="130"/>
      <c r="X25" s="130"/>
      <c r="Y25" s="200">
        <f>SUM(Y18:Y24)</f>
        <v>0</v>
      </c>
      <c r="Z25" s="200">
        <f>IF(K25=0,0,Y25/K25*100)</f>
        <v>0</v>
      </c>
      <c r="AA25" s="130"/>
      <c r="AB25" s="130"/>
      <c r="AC25" s="200">
        <f>SUM(AC18:AC24)</f>
        <v>0</v>
      </c>
      <c r="AD25" s="200">
        <f>IF(L25=0,0,AC25/L25*100)</f>
        <v>0</v>
      </c>
      <c r="AE25" s="130"/>
      <c r="AF25" s="130"/>
      <c r="AG25" s="200">
        <f>SUM(AG18:AG24)</f>
        <v>0</v>
      </c>
      <c r="AH25" s="200">
        <f>IF(M25=0,0,AG25/M25*100)</f>
        <v>0</v>
      </c>
      <c r="AI25" s="130"/>
      <c r="AJ25" s="130"/>
      <c r="AK25" s="200">
        <f>SUM(AK18:AK24)</f>
        <v>0</v>
      </c>
      <c r="AL25" s="200">
        <f>IF(N25=0,0,AK25/N25*100)</f>
        <v>0</v>
      </c>
      <c r="AM25" s="130"/>
      <c r="AN25" s="130"/>
      <c r="AO25" s="200">
        <f>SUM(AO18:AO24)</f>
        <v>0</v>
      </c>
      <c r="AP25" s="200">
        <f>IF(O25=0,0,AO25/O25*100)</f>
        <v>0</v>
      </c>
      <c r="AQ25" s="130"/>
      <c r="AR25" s="130"/>
      <c r="AS25" s="200">
        <f>SUM(AS18:AS24)</f>
        <v>0</v>
      </c>
      <c r="AT25" s="200">
        <f>IF(P25=0,0,AS25/P25*100)</f>
        <v>0</v>
      </c>
      <c r="AU25" s="200">
        <f>IF(U25=0,0,1*J25/U25)</f>
        <v>0</v>
      </c>
      <c r="AV25" s="190"/>
      <c r="AW25" s="272"/>
      <c r="AX25" s="272"/>
      <c r="AY25" s="199"/>
      <c r="AZ25" s="131"/>
      <c r="BC25" s="133" t="s">
        <v>309</v>
      </c>
      <c r="BD25" s="133"/>
      <c r="BE25" s="133"/>
      <c r="BF25" s="133"/>
    </row>
    <row r="26" spans="1:58" s="156" customFormat="1" ht="11.25" customHeight="1">
      <c r="A26" s="141"/>
      <c r="B26" s="141"/>
      <c r="D26" s="157"/>
      <c r="E26" s="158"/>
      <c r="F26" s="159"/>
      <c r="G26" s="159"/>
      <c r="H26" s="159"/>
      <c r="I26" s="159"/>
      <c r="J26" s="160"/>
      <c r="K26" s="160"/>
      <c r="L26" s="160"/>
      <c r="M26" s="160"/>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372" t="s">
        <v>447</v>
      </c>
      <c r="F27" s="373"/>
      <c r="G27" s="373"/>
      <c r="H27" s="373"/>
      <c r="I27" s="373"/>
      <c r="J27" s="373"/>
      <c r="K27" s="373"/>
      <c r="L27" s="373"/>
      <c r="M27" s="373"/>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1:58" s="156" customFormat="1" ht="11.25" customHeight="1">
      <c r="A28" s="141"/>
      <c r="B28" s="141"/>
      <c r="D28" s="157"/>
      <c r="E28" s="205"/>
      <c r="F28" s="206"/>
      <c r="G28" s="206"/>
      <c r="H28" s="207"/>
      <c r="I28" s="208"/>
      <c r="J28" s="208"/>
      <c r="K28" s="208"/>
      <c r="L28" s="208"/>
      <c r="M28" s="208"/>
      <c r="N28" s="160"/>
      <c r="O28" s="160"/>
      <c r="P28" s="160"/>
      <c r="Q28" s="159"/>
      <c r="R28" s="159"/>
      <c r="S28" s="159"/>
      <c r="T28" s="159"/>
      <c r="U28" s="160"/>
      <c r="V28" s="160"/>
      <c r="W28" s="159"/>
      <c r="X28" s="159"/>
      <c r="Y28" s="160"/>
      <c r="Z28" s="160"/>
      <c r="AA28" s="159"/>
      <c r="AB28" s="159"/>
      <c r="AC28" s="160"/>
      <c r="AD28" s="160"/>
      <c r="AE28" s="159"/>
      <c r="AF28" s="159"/>
      <c r="AG28" s="160"/>
      <c r="AH28" s="160"/>
      <c r="AI28" s="159"/>
      <c r="AJ28" s="159"/>
      <c r="AK28" s="160"/>
      <c r="AL28" s="160"/>
      <c r="AM28" s="159"/>
      <c r="AN28" s="159"/>
      <c r="AO28" s="160"/>
      <c r="AP28" s="160"/>
      <c r="AQ28" s="159"/>
      <c r="AR28" s="159"/>
      <c r="AS28" s="160"/>
      <c r="AT28" s="160"/>
      <c r="AU28" s="159"/>
      <c r="AV28" s="161"/>
      <c r="AW28" s="161"/>
      <c r="AX28" s="161"/>
      <c r="AY28" s="161"/>
      <c r="AZ28" s="131"/>
      <c r="BC28" s="132"/>
      <c r="BD28" s="132"/>
      <c r="BE28" s="132"/>
      <c r="BF28" s="132"/>
    </row>
    <row r="29" spans="1:58" s="156" customFormat="1" ht="11.25" customHeight="1">
      <c r="A29" s="141"/>
      <c r="B29" s="141"/>
      <c r="D29" s="157"/>
      <c r="E29" s="372" t="s">
        <v>448</v>
      </c>
      <c r="F29" s="373"/>
      <c r="G29" s="373"/>
      <c r="H29" s="373"/>
      <c r="I29" s="373"/>
      <c r="J29" s="373"/>
      <c r="K29" s="373"/>
      <c r="L29" s="373"/>
      <c r="M29" s="377"/>
      <c r="N29" s="160"/>
      <c r="O29" s="160"/>
      <c r="P29" s="160"/>
      <c r="Q29" s="159"/>
      <c r="R29" s="159"/>
      <c r="S29" s="159"/>
      <c r="T29" s="159"/>
      <c r="U29" s="160"/>
      <c r="V29" s="160"/>
      <c r="W29" s="159"/>
      <c r="X29" s="159"/>
      <c r="Y29" s="160"/>
      <c r="Z29" s="160"/>
      <c r="AA29" s="159"/>
      <c r="AB29" s="159"/>
      <c r="AC29" s="160"/>
      <c r="AD29" s="160"/>
      <c r="AE29" s="159"/>
      <c r="AF29" s="159"/>
      <c r="AG29" s="160"/>
      <c r="AH29" s="160"/>
      <c r="AI29" s="159"/>
      <c r="AJ29" s="159"/>
      <c r="AK29" s="160"/>
      <c r="AL29" s="160"/>
      <c r="AM29" s="159"/>
      <c r="AN29" s="159"/>
      <c r="AO29" s="160"/>
      <c r="AP29" s="160"/>
      <c r="AQ29" s="159"/>
      <c r="AR29" s="159"/>
      <c r="AS29" s="160"/>
      <c r="AT29" s="160"/>
      <c r="AU29" s="159"/>
      <c r="AV29" s="161"/>
      <c r="AW29" s="161"/>
      <c r="AX29" s="161"/>
      <c r="AY29" s="161"/>
      <c r="AZ29" s="131"/>
      <c r="BC29" s="132"/>
      <c r="BD29" s="132"/>
      <c r="BE29" s="132"/>
      <c r="BF29" s="132"/>
    </row>
    <row r="30" spans="1:58" s="156" customFormat="1" ht="11.25" customHeight="1">
      <c r="A30" s="141"/>
      <c r="B30" s="141"/>
      <c r="D30" s="157"/>
      <c r="E30" s="205"/>
      <c r="F30" s="206"/>
      <c r="G30" s="206"/>
      <c r="H30" s="207"/>
      <c r="I30" s="208"/>
      <c r="J30" s="208"/>
      <c r="K30" s="208"/>
      <c r="L30" s="208"/>
      <c r="M30" s="208"/>
      <c r="N30" s="160"/>
      <c r="O30" s="160"/>
      <c r="P30" s="160"/>
      <c r="Q30" s="159"/>
      <c r="R30" s="159"/>
      <c r="S30" s="159"/>
      <c r="T30" s="159"/>
      <c r="U30" s="160"/>
      <c r="V30" s="160"/>
      <c r="W30" s="159"/>
      <c r="X30" s="159"/>
      <c r="Y30" s="160"/>
      <c r="Z30" s="160"/>
      <c r="AA30" s="159"/>
      <c r="AB30" s="159"/>
      <c r="AC30" s="160"/>
      <c r="AD30" s="160"/>
      <c r="AE30" s="159"/>
      <c r="AF30" s="159"/>
      <c r="AG30" s="160"/>
      <c r="AH30" s="160"/>
      <c r="AI30" s="159"/>
      <c r="AJ30" s="159"/>
      <c r="AK30" s="160"/>
      <c r="AL30" s="160"/>
      <c r="AM30" s="159"/>
      <c r="AN30" s="159"/>
      <c r="AO30" s="160"/>
      <c r="AP30" s="160"/>
      <c r="AQ30" s="159"/>
      <c r="AR30" s="159"/>
      <c r="AS30" s="160"/>
      <c r="AT30" s="160"/>
      <c r="AU30" s="159"/>
      <c r="AV30" s="161"/>
      <c r="AW30" s="161"/>
      <c r="AX30" s="161"/>
      <c r="AY30" s="161"/>
      <c r="AZ30" s="131"/>
      <c r="BC30" s="132"/>
      <c r="BD30" s="132"/>
      <c r="BE30" s="132"/>
      <c r="BF30" s="132"/>
    </row>
    <row r="31" spans="1:58" s="156" customFormat="1" ht="11.25" customHeight="1">
      <c r="A31" s="141"/>
      <c r="B31" s="141"/>
      <c r="D31" s="157"/>
      <c r="E31" s="205" t="s">
        <v>449</v>
      </c>
      <c r="F31" s="206"/>
      <c r="G31" s="206"/>
      <c r="H31" s="207"/>
      <c r="I31" s="208"/>
      <c r="J31" s="208"/>
      <c r="K31" s="208"/>
      <c r="L31" s="208"/>
      <c r="M31" s="208"/>
      <c r="N31" s="160"/>
      <c r="O31" s="160"/>
      <c r="P31" s="160"/>
      <c r="Q31" s="159"/>
      <c r="R31" s="159"/>
      <c r="S31" s="159"/>
      <c r="T31" s="159"/>
      <c r="U31" s="160"/>
      <c r="V31" s="160"/>
      <c r="W31" s="159"/>
      <c r="X31" s="159"/>
      <c r="Y31" s="160"/>
      <c r="Z31" s="160"/>
      <c r="AA31" s="159"/>
      <c r="AB31" s="159"/>
      <c r="AC31" s="160"/>
      <c r="AD31" s="160"/>
      <c r="AE31" s="159"/>
      <c r="AF31" s="159"/>
      <c r="AG31" s="160"/>
      <c r="AH31" s="160"/>
      <c r="AI31" s="159"/>
      <c r="AJ31" s="159"/>
      <c r="AK31" s="160"/>
      <c r="AL31" s="160"/>
      <c r="AM31" s="159"/>
      <c r="AN31" s="159"/>
      <c r="AO31" s="160"/>
      <c r="AP31" s="160"/>
      <c r="AQ31" s="159"/>
      <c r="AR31" s="159"/>
      <c r="AS31" s="160"/>
      <c r="AT31" s="160"/>
      <c r="AU31" s="159"/>
      <c r="AV31" s="161"/>
      <c r="AW31" s="161"/>
      <c r="AX31" s="161"/>
      <c r="AY31" s="161"/>
      <c r="AZ31" s="131"/>
      <c r="BC31" s="132"/>
      <c r="BD31" s="132"/>
      <c r="BE31" s="132"/>
      <c r="BF31" s="132"/>
    </row>
    <row r="32" spans="1:58" s="156" customFormat="1" ht="11.25" customHeight="1">
      <c r="A32" s="141"/>
      <c r="B32" s="141"/>
      <c r="D32" s="157"/>
      <c r="E32" s="158"/>
      <c r="F32" s="159"/>
      <c r="G32" s="159"/>
      <c r="H32" s="159"/>
      <c r="I32" s="159"/>
      <c r="J32" s="160"/>
      <c r="K32" s="160"/>
      <c r="L32" s="160"/>
      <c r="M32" s="160"/>
      <c r="N32" s="160"/>
      <c r="O32" s="160"/>
      <c r="P32" s="160"/>
      <c r="Q32" s="159"/>
      <c r="R32" s="159"/>
      <c r="S32" s="159"/>
      <c r="T32" s="159"/>
      <c r="U32" s="160"/>
      <c r="V32" s="160"/>
      <c r="W32" s="159"/>
      <c r="X32" s="159"/>
      <c r="Y32" s="160"/>
      <c r="Z32" s="160"/>
      <c r="AA32" s="159"/>
      <c r="AB32" s="159"/>
      <c r="AC32" s="160"/>
      <c r="AD32" s="160"/>
      <c r="AE32" s="159"/>
      <c r="AF32" s="159"/>
      <c r="AG32" s="160"/>
      <c r="AH32" s="160"/>
      <c r="AI32" s="159"/>
      <c r="AJ32" s="159"/>
      <c r="AK32" s="160"/>
      <c r="AL32" s="160"/>
      <c r="AM32" s="159"/>
      <c r="AN32" s="159"/>
      <c r="AO32" s="160"/>
      <c r="AP32" s="160"/>
      <c r="AQ32" s="159"/>
      <c r="AR32" s="159"/>
      <c r="AS32" s="160"/>
      <c r="AT32" s="160"/>
      <c r="AU32" s="159"/>
      <c r="AV32" s="161"/>
      <c r="AW32" s="161"/>
      <c r="AX32" s="161"/>
      <c r="AY32" s="161"/>
      <c r="AZ32" s="131"/>
      <c r="BC32" s="132"/>
      <c r="BD32" s="132"/>
      <c r="BE32" s="132"/>
      <c r="BF32" s="132"/>
    </row>
    <row r="33" spans="4:52" ht="11.25">
      <c r="D33" s="32"/>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101"/>
    </row>
    <row r="34" spans="4:51" ht="11.25">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row>
  </sheetData>
  <sheetProtection password="E4D4" sheet="1" scenarios="1" formatColumns="0" formatRows="0"/>
  <mergeCells count="92">
    <mergeCell ref="AV14:AW15"/>
    <mergeCell ref="AX14:AY15"/>
    <mergeCell ref="AX5:AY5"/>
    <mergeCell ref="AX6:AY6"/>
    <mergeCell ref="AX8:AY8"/>
    <mergeCell ref="AX4:AY4"/>
    <mergeCell ref="AV7:AY7"/>
    <mergeCell ref="AI15:AL15"/>
    <mergeCell ref="AM15:AP15"/>
    <mergeCell ref="F14:F16"/>
    <mergeCell ref="E27:M27"/>
    <mergeCell ref="E29:M29"/>
    <mergeCell ref="S15:V15"/>
    <mergeCell ref="W15:Z15"/>
    <mergeCell ref="AA15:AD15"/>
    <mergeCell ref="AE15:AH15"/>
    <mergeCell ref="W14:Z14"/>
    <mergeCell ref="AU14:AU16"/>
    <mergeCell ref="J15:J16"/>
    <mergeCell ref="K15:K16"/>
    <mergeCell ref="L15:L16"/>
    <mergeCell ref="M15:M16"/>
    <mergeCell ref="N15:N16"/>
    <mergeCell ref="O15:O16"/>
    <mergeCell ref="AQ15:AT15"/>
    <mergeCell ref="AA14:AD14"/>
    <mergeCell ref="AE14:AH14"/>
    <mergeCell ref="AI14:AL14"/>
    <mergeCell ref="AM14:AP14"/>
    <mergeCell ref="AQ14:AT14"/>
    <mergeCell ref="D10:AZ10"/>
    <mergeCell ref="D11:AZ11"/>
    <mergeCell ref="D12:AZ12"/>
    <mergeCell ref="G14:G16"/>
    <mergeCell ref="H14:H16"/>
    <mergeCell ref="I14:I16"/>
    <mergeCell ref="J14:P14"/>
    <mergeCell ref="P15:P16"/>
    <mergeCell ref="S14:V14"/>
    <mergeCell ref="Q6:U6"/>
    <mergeCell ref="Q14:R15"/>
    <mergeCell ref="E7:F7"/>
    <mergeCell ref="Q7:U7"/>
    <mergeCell ref="E8:F8"/>
    <mergeCell ref="Q8:U8"/>
    <mergeCell ref="E14:E16"/>
    <mergeCell ref="E6:F6"/>
    <mergeCell ref="Q3:U3"/>
    <mergeCell ref="AU3:AY3"/>
    <mergeCell ref="E4:F4"/>
    <mergeCell ref="Q4:U4"/>
    <mergeCell ref="E5:F5"/>
    <mergeCell ref="Q5:U5"/>
    <mergeCell ref="E19:E23"/>
    <mergeCell ref="F19:F23"/>
    <mergeCell ref="G19:G23"/>
    <mergeCell ref="Q19:Q23"/>
    <mergeCell ref="R19:R23"/>
    <mergeCell ref="S19:S23"/>
    <mergeCell ref="T19:T23"/>
    <mergeCell ref="U19:U23"/>
    <mergeCell ref="V19:V23"/>
    <mergeCell ref="W19:W23"/>
    <mergeCell ref="X19:X23"/>
    <mergeCell ref="Y19:Y23"/>
    <mergeCell ref="AK19:AK23"/>
    <mergeCell ref="Z19:Z23"/>
    <mergeCell ref="AA19:AA23"/>
    <mergeCell ref="AB19:AB23"/>
    <mergeCell ref="AC19:AC23"/>
    <mergeCell ref="AD19:AD23"/>
    <mergeCell ref="AE19:AE23"/>
    <mergeCell ref="AM19:AM23"/>
    <mergeCell ref="AN19:AN23"/>
    <mergeCell ref="AO19:AO23"/>
    <mergeCell ref="AP19:AP23"/>
    <mergeCell ref="AQ19:AQ23"/>
    <mergeCell ref="AF19:AF23"/>
    <mergeCell ref="AG19:AG23"/>
    <mergeCell ref="AH19:AH23"/>
    <mergeCell ref="AI19:AI23"/>
    <mergeCell ref="AJ19:AJ23"/>
    <mergeCell ref="AX19:AX23"/>
    <mergeCell ref="AY19:AY23"/>
    <mergeCell ref="H20:H22"/>
    <mergeCell ref="AR19:AR23"/>
    <mergeCell ref="AS19:AS23"/>
    <mergeCell ref="AT19:AT23"/>
    <mergeCell ref="AU19:AU23"/>
    <mergeCell ref="AV19:AV23"/>
    <mergeCell ref="AW19:AW23"/>
    <mergeCell ref="AL19:AL23"/>
  </mergeCells>
  <dataValidations count="10">
    <dataValidation type="decimal" operator="greaterThanOrEqual" allowBlank="1" showInputMessage="1" showErrorMessage="1" errorTitle="Ошибка" error="Введите неотрицательное действительное число." sqref="H24 J32:M32 J25:M26 N25:P32 J20:P21 J23">
      <formula1>0</formula1>
    </dataValidation>
    <dataValidation type="list" allowBlank="1" showInputMessage="1" showErrorMessage="1" sqref="H18">
      <formula1>W_TYPE</formula1>
    </dataValidation>
    <dataValidation type="list" allowBlank="1" showInputMessage="1" showErrorMessage="1" sqref="Q18:R18">
      <formula1>Месяц</formula1>
    </dataValidation>
    <dataValidation type="textLength" allowBlank="1" showInputMessage="1" showErrorMessage="1" errorTitle="Ограничение длины текста." error="Слишком длинный текст." sqref="I18 AY18 F18:G18">
      <formula1>0</formula1>
      <formula2>900</formula2>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decimal" allowBlank="1" showErrorMessage="1" errorTitle="Ошибка" error="Допускается ввод только неотрицательных чисел!" sqref="AX19:AY23">
      <formula1>-999999999999999000000000</formula1>
      <formula2>9.99999999999999E+23</formula2>
    </dataValidation>
    <dataValidation type="decimal" allowBlank="1" showErrorMessage="1" errorTitle="Ошибка" error="Допускается ввод только неотрицательных чисел!" sqref="W19:X19 Q19:R23 T19:T23 V19:V23 AF19 Y19:AA23 AB19 AC19:AE23 AG19:AI23 AJ19 AK19:AM23 AN19 AO19:AQ23 AS19:AT23 AR19 S19:S20 U19:U20 AU19:AW20">
      <formula1>0</formula1>
      <formula2>9.99999999999999E+23</formula2>
    </dataValidation>
    <dataValidation type="list" allowBlank="1" showInputMessage="1" showErrorMessage="1" errorTitle="Недопустимое значение." error="Выберите значение из списка." sqref="I21">
      <formula1>ISTFIN_LIST</formula1>
    </dataValidation>
    <dataValidation type="textLength" operator="lessThanOrEqual" allowBlank="1" showInputMessage="1" showErrorMessage="1" errorTitle="Недопустимое значение." error="Максимальная длина текста составляет 990 символов." sqref="G19:G20">
      <formula1>990</formula1>
    </dataValidation>
    <dataValidation type="list" allowBlank="1" showInputMessage="1" showErrorMessage="1" errorTitle="Недопустимое значение." error="Выберите наименование целевого показателя из списка" sqref="F19:F23">
      <formula1>I_LIST_2</formula1>
    </dataValidation>
  </dataValidations>
  <hyperlinks>
    <hyperlink ref="F24" location="'Передача ЭЭ'!F1" display="Добавить показатель"/>
    <hyperlink ref="C19" location="RSheet!C1" display="Удалить"/>
    <hyperlink ref="I22" location="RSheet!I1" display="Добавить источник финансирования"/>
    <hyperlink ref="H23" location="RSheet!H1" display="Добавить мероприятие"/>
  </hyperlinks>
  <printOptions horizontalCentered="1"/>
  <pageMargins left="0.31496062992125984" right="0.31496062992125984" top="0.7480314960629921" bottom="0.7480314960629921" header="0.31496062992125984" footer="0.31496062992125984"/>
  <pageSetup fitToHeight="1000" fitToWidth="1" horizontalDpi="600" verticalDpi="600" orientation="landscape" paperSize="9" scale="50" r:id="rId1"/>
  <headerFooter>
    <oddFooter>&amp;R&amp;P</oddFooter>
  </headerFooter>
</worksheet>
</file>

<file path=xl/worksheets/sheet9.xml><?xml version="1.0" encoding="utf-8"?>
<worksheet xmlns="http://schemas.openxmlformats.org/spreadsheetml/2006/main" xmlns:r="http://schemas.openxmlformats.org/officeDocument/2006/relationships">
  <sheetPr codeName="Sheet_22">
    <pageSetUpPr fitToPage="1"/>
  </sheetPr>
  <dimension ref="A1:BF29"/>
  <sheetViews>
    <sheetView showGridLines="0" zoomScalePageLayoutView="0" workbookViewId="0" topLeftCell="T3">
      <selection activeCell="D11" sqref="D11:AZ11"/>
    </sheetView>
  </sheetViews>
  <sheetFormatPr defaultColWidth="9.140625" defaultRowHeight="11.25"/>
  <cols>
    <col min="1" max="2" width="9.57421875" style="141" hidden="1" customWidth="1"/>
    <col min="3" max="3" width="20.57421875" style="0" bestFit="1" customWidth="1"/>
    <col min="5" max="5" width="11.7109375" style="0" bestFit="1" customWidth="1"/>
    <col min="6" max="6" width="41.28125" style="0" bestFit="1" customWidth="1"/>
    <col min="7" max="7" width="14.57421875" style="0" customWidth="1"/>
    <col min="8" max="8" width="36.57421875" style="0" customWidth="1"/>
    <col min="9" max="9" width="21.7109375" style="0" customWidth="1"/>
    <col min="10" max="11" width="15.7109375" style="0" customWidth="1"/>
    <col min="12" max="16" width="15.7109375" style="0" hidden="1" customWidth="1"/>
    <col min="17" max="26" width="15.57421875" style="0" customWidth="1"/>
    <col min="27" max="46" width="15.57421875" style="0" hidden="1" customWidth="1"/>
    <col min="47" max="50" width="15.57421875" style="0" customWidth="1"/>
    <col min="51" max="51" width="15.7109375" style="0" customWidth="1"/>
    <col min="52" max="52" width="9.140625" style="0" customWidth="1"/>
    <col min="55" max="58" width="9.140625" style="132" hidden="1" customWidth="1"/>
  </cols>
  <sheetData>
    <row r="1" spans="1:58" s="45" customFormat="1" ht="11.25" customHeight="1" hidden="1">
      <c r="A1" s="141">
        <f>ID</f>
        <v>26555079</v>
      </c>
      <c r="B1" s="14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BC1" s="132"/>
      <c r="BD1" s="132"/>
      <c r="BE1" s="132"/>
      <c r="BF1" s="132"/>
    </row>
    <row r="2" spans="1:58" s="45" customFormat="1" ht="11.25" customHeight="1" hidden="1">
      <c r="A2" s="141"/>
      <c r="B2" s="141"/>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BC2" s="132"/>
      <c r="BD2" s="132"/>
      <c r="BE2" s="132"/>
      <c r="BF2" s="132"/>
    </row>
    <row r="3" spans="1:58" s="100" customFormat="1" ht="11.25">
      <c r="A3" s="141"/>
      <c r="B3" s="141"/>
      <c r="AU3" s="364"/>
      <c r="AV3" s="364"/>
      <c r="AW3" s="364"/>
      <c r="AX3" s="364"/>
      <c r="AY3" s="364"/>
      <c r="BC3" s="132"/>
      <c r="BD3" s="132"/>
      <c r="BE3" s="132"/>
      <c r="BF3" s="132"/>
    </row>
    <row r="4" spans="1:58" s="100" customFormat="1" ht="54" customHeight="1" hidden="1">
      <c r="A4" s="141"/>
      <c r="B4" s="141"/>
      <c r="E4" s="378" t="s">
        <v>438</v>
      </c>
      <c r="F4" s="378"/>
      <c r="Q4" s="381" t="s">
        <v>451</v>
      </c>
      <c r="R4" s="381"/>
      <c r="S4" s="381"/>
      <c r="T4" s="381"/>
      <c r="U4" s="381"/>
      <c r="AU4" s="227"/>
      <c r="AV4" s="227"/>
      <c r="AW4" s="227"/>
      <c r="AX4" s="390" t="s">
        <v>293</v>
      </c>
      <c r="AY4" s="390"/>
      <c r="BC4" s="132"/>
      <c r="BD4" s="132"/>
      <c r="BE4" s="132"/>
      <c r="BF4" s="132"/>
    </row>
    <row r="5" spans="1:58" s="100" customFormat="1" ht="22.5" customHeight="1" hidden="1">
      <c r="A5" s="141"/>
      <c r="B5" s="141"/>
      <c r="E5" s="379" t="s">
        <v>439</v>
      </c>
      <c r="F5" s="379"/>
      <c r="Q5" s="357" t="s">
        <v>439</v>
      </c>
      <c r="R5" s="357"/>
      <c r="S5" s="357"/>
      <c r="T5" s="357"/>
      <c r="U5" s="357"/>
      <c r="AU5" s="114"/>
      <c r="AV5" s="114"/>
      <c r="AW5" s="114"/>
      <c r="AX5" s="382" t="str">
        <f>IF(B_POST="","",B_POST)</f>
        <v>Генеральный директор</v>
      </c>
      <c r="AY5" s="382"/>
      <c r="BC5" s="132"/>
      <c r="BD5" s="132"/>
      <c r="BE5" s="132"/>
      <c r="BF5" s="132"/>
    </row>
    <row r="6" spans="1:58" s="100" customFormat="1" ht="22.5" customHeight="1" hidden="1">
      <c r="A6" s="141"/>
      <c r="B6" s="141"/>
      <c r="E6" s="379" t="s">
        <v>440</v>
      </c>
      <c r="F6" s="379"/>
      <c r="Q6" s="357" t="s">
        <v>440</v>
      </c>
      <c r="R6" s="357"/>
      <c r="S6" s="357"/>
      <c r="T6" s="357"/>
      <c r="U6" s="357"/>
      <c r="AU6" s="114"/>
      <c r="AV6" s="230"/>
      <c r="AW6" s="230"/>
      <c r="AX6" s="383" t="str">
        <f>IF(B_FIO="","",B_FIO)</f>
        <v>Эмдин Сергей Владимирович</v>
      </c>
      <c r="AY6" s="383"/>
      <c r="BC6" s="132"/>
      <c r="BD6" s="132"/>
      <c r="BE6" s="132"/>
      <c r="BF6" s="132"/>
    </row>
    <row r="7" spans="1:58" s="100" customFormat="1" ht="22.5" customHeight="1" hidden="1">
      <c r="A7" s="141"/>
      <c r="B7" s="141"/>
      <c r="E7" s="379" t="s">
        <v>256</v>
      </c>
      <c r="F7" s="379"/>
      <c r="Q7" s="357" t="s">
        <v>256</v>
      </c>
      <c r="R7" s="357"/>
      <c r="S7" s="357"/>
      <c r="T7" s="357"/>
      <c r="U7" s="357"/>
      <c r="AU7" s="114"/>
      <c r="AV7" s="393" t="s">
        <v>256</v>
      </c>
      <c r="AW7" s="393"/>
      <c r="AX7" s="394"/>
      <c r="AY7" s="394"/>
      <c r="BC7" s="132"/>
      <c r="BD7" s="132"/>
      <c r="BE7" s="132"/>
      <c r="BF7" s="132"/>
    </row>
    <row r="8" spans="5:51" ht="22.5" customHeight="1" hidden="1">
      <c r="E8" s="379" t="s">
        <v>441</v>
      </c>
      <c r="F8" s="379"/>
      <c r="Q8" s="357" t="s">
        <v>446</v>
      </c>
      <c r="R8" s="357"/>
      <c r="S8" s="357"/>
      <c r="T8" s="357"/>
      <c r="U8" s="357"/>
      <c r="AU8" s="115"/>
      <c r="AV8" s="115"/>
      <c r="AW8" s="115"/>
      <c r="AX8" s="384" t="s">
        <v>257</v>
      </c>
      <c r="AY8" s="384"/>
    </row>
    <row r="9" ht="16.5" customHeight="1" thickBot="1">
      <c r="AZ9" s="99"/>
    </row>
    <row r="10" spans="4:52" ht="26.25" customHeight="1">
      <c r="D10" s="374" t="str">
        <f>"Технико-экономические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"&amp;YEAR_PERIOD&amp;"-"&amp;YEAR_PERIOD+DURATION-1&amp;" гг. (план)"</f>
        <v>Технико-экономические показатели реализации Программы в области энергосбережения и повышения энергетической эффективности (в прогнозных ценах соответствующих лет) на 2014-2014 гг. (план)</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6"/>
    </row>
    <row r="11" spans="4:52" ht="26.25" customHeight="1" thickBot="1">
      <c r="D11" s="317" t="str">
        <f>COMPANY</f>
        <v>ООО "Воздушные ворота северной столицы"</v>
      </c>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9"/>
    </row>
    <row r="12" spans="4:52" ht="26.25" customHeight="1">
      <c r="D12" s="380" t="s">
        <v>251</v>
      </c>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row>
    <row r="13" spans="4:52" ht="12" thickBot="1">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7"/>
    </row>
    <row r="14" spans="4:52" ht="48.75" customHeight="1">
      <c r="D14" s="32"/>
      <c r="E14" s="358" t="s">
        <v>34</v>
      </c>
      <c r="F14" s="385" t="s">
        <v>299</v>
      </c>
      <c r="G14" s="385" t="s">
        <v>300</v>
      </c>
      <c r="H14" s="385" t="s">
        <v>301</v>
      </c>
      <c r="I14" s="388" t="s">
        <v>302</v>
      </c>
      <c r="J14" s="365" t="s">
        <v>433</v>
      </c>
      <c r="K14" s="366"/>
      <c r="L14" s="366"/>
      <c r="M14" s="366"/>
      <c r="N14" s="366"/>
      <c r="O14" s="366"/>
      <c r="P14" s="366"/>
      <c r="Q14" s="368" t="str">
        <f>"Ожидаемое значение показателя на конец "&amp;YEAR_PERIOD-1&amp;" г."</f>
        <v>Ожидаемое значение показателя на конец 2013 г.</v>
      </c>
      <c r="R14" s="369"/>
      <c r="S14" s="365" t="s">
        <v>303</v>
      </c>
      <c r="T14" s="366"/>
      <c r="U14" s="366"/>
      <c r="V14" s="367"/>
      <c r="W14" s="365" t="s">
        <v>303</v>
      </c>
      <c r="X14" s="366"/>
      <c r="Y14" s="366"/>
      <c r="Z14" s="367"/>
      <c r="AA14" s="365" t="s">
        <v>303</v>
      </c>
      <c r="AB14" s="366"/>
      <c r="AC14" s="366"/>
      <c r="AD14" s="367"/>
      <c r="AE14" s="365" t="s">
        <v>303</v>
      </c>
      <c r="AF14" s="366"/>
      <c r="AG14" s="366"/>
      <c r="AH14" s="367"/>
      <c r="AI14" s="365" t="s">
        <v>303</v>
      </c>
      <c r="AJ14" s="366"/>
      <c r="AK14" s="366"/>
      <c r="AL14" s="367"/>
      <c r="AM14" s="365" t="s">
        <v>303</v>
      </c>
      <c r="AN14" s="366"/>
      <c r="AO14" s="366"/>
      <c r="AP14" s="367"/>
      <c r="AQ14" s="365" t="s">
        <v>303</v>
      </c>
      <c r="AR14" s="366"/>
      <c r="AS14" s="366"/>
      <c r="AT14" s="367"/>
      <c r="AU14" s="388" t="s">
        <v>436</v>
      </c>
      <c r="AV14" s="368" t="str">
        <f>"План "&amp;YEAR_PERIOD+DURATION&amp;" г."</f>
        <v>План 2015 г.</v>
      </c>
      <c r="AW14" s="369"/>
      <c r="AX14" s="368" t="s">
        <v>437</v>
      </c>
      <c r="AY14" s="391"/>
      <c r="AZ14" s="38"/>
    </row>
    <row r="15" spans="4:52" ht="48.75" customHeight="1">
      <c r="D15" s="32"/>
      <c r="E15" s="359"/>
      <c r="F15" s="386"/>
      <c r="G15" s="386"/>
      <c r="H15" s="386"/>
      <c r="I15" s="386"/>
      <c r="J15" s="363" t="s">
        <v>382</v>
      </c>
      <c r="K15" s="361" t="str">
        <f>"План "&amp;YEAR_PERIOD&amp;" г."</f>
        <v>План 2014 г.</v>
      </c>
      <c r="L15" s="361" t="str">
        <f>"План "&amp;YEAR_PERIOD+1&amp;" г."</f>
        <v>План 2015 г.</v>
      </c>
      <c r="M15" s="361" t="str">
        <f>"План "&amp;YEAR_PERIOD+2&amp;" г."</f>
        <v>План 2016 г.</v>
      </c>
      <c r="N15" s="361" t="str">
        <f>"План "&amp;YEAR_PERIOD+3&amp;" г."</f>
        <v>План 2017 г.</v>
      </c>
      <c r="O15" s="361" t="str">
        <f>"План "&amp;YEAR_PERIOD+4&amp;" г."</f>
        <v>План 2018 г.</v>
      </c>
      <c r="P15" s="361" t="str">
        <f>"План "&amp;YEAR_PERIOD+5&amp;" г."</f>
        <v>План 2019 г.</v>
      </c>
      <c r="Q15" s="370"/>
      <c r="R15" s="371"/>
      <c r="S15" s="363" t="s">
        <v>382</v>
      </c>
      <c r="T15" s="363"/>
      <c r="U15" s="363"/>
      <c r="V15" s="363"/>
      <c r="W15" s="363">
        <f>YEAR_PERIOD</f>
        <v>2014</v>
      </c>
      <c r="X15" s="363"/>
      <c r="Y15" s="363"/>
      <c r="Z15" s="363"/>
      <c r="AA15" s="363">
        <f>YEAR_PERIOD+1</f>
        <v>2015</v>
      </c>
      <c r="AB15" s="363"/>
      <c r="AC15" s="363"/>
      <c r="AD15" s="363"/>
      <c r="AE15" s="363">
        <f>YEAR_PERIOD+2</f>
        <v>2016</v>
      </c>
      <c r="AF15" s="363"/>
      <c r="AG15" s="363"/>
      <c r="AH15" s="363"/>
      <c r="AI15" s="363">
        <f>YEAR_PERIOD+3</f>
        <v>2017</v>
      </c>
      <c r="AJ15" s="363"/>
      <c r="AK15" s="363"/>
      <c r="AL15" s="363"/>
      <c r="AM15" s="363">
        <f>YEAR_PERIOD+4</f>
        <v>2018</v>
      </c>
      <c r="AN15" s="363"/>
      <c r="AO15" s="363"/>
      <c r="AP15" s="363"/>
      <c r="AQ15" s="363">
        <f>YEAR_PERIOD+5</f>
        <v>2019</v>
      </c>
      <c r="AR15" s="363"/>
      <c r="AS15" s="363"/>
      <c r="AT15" s="363"/>
      <c r="AU15" s="363"/>
      <c r="AV15" s="370"/>
      <c r="AW15" s="371"/>
      <c r="AX15" s="370"/>
      <c r="AY15" s="392"/>
      <c r="AZ15" s="38"/>
    </row>
    <row r="16" spans="4:52" ht="53.25" customHeight="1" thickBot="1">
      <c r="D16" s="32"/>
      <c r="E16" s="360"/>
      <c r="F16" s="387"/>
      <c r="G16" s="387"/>
      <c r="H16" s="387"/>
      <c r="I16" s="389"/>
      <c r="J16" s="389"/>
      <c r="K16" s="362"/>
      <c r="L16" s="362"/>
      <c r="M16" s="362"/>
      <c r="N16" s="362"/>
      <c r="O16" s="362"/>
      <c r="P16" s="362"/>
      <c r="Q16" s="155" t="s">
        <v>470</v>
      </c>
      <c r="R16" s="155" t="s">
        <v>471</v>
      </c>
      <c r="S16" s="155" t="s">
        <v>434</v>
      </c>
      <c r="T16" s="155" t="s">
        <v>471</v>
      </c>
      <c r="U16" s="155" t="s">
        <v>435</v>
      </c>
      <c r="V16" s="155" t="s">
        <v>325</v>
      </c>
      <c r="W16" s="155" t="s">
        <v>470</v>
      </c>
      <c r="X16" s="155" t="s">
        <v>471</v>
      </c>
      <c r="Y16" s="155" t="s">
        <v>435</v>
      </c>
      <c r="Z16" s="155" t="s">
        <v>325</v>
      </c>
      <c r="AA16" s="155" t="s">
        <v>470</v>
      </c>
      <c r="AB16" s="155" t="s">
        <v>471</v>
      </c>
      <c r="AC16" s="155" t="s">
        <v>435</v>
      </c>
      <c r="AD16" s="155" t="s">
        <v>325</v>
      </c>
      <c r="AE16" s="155" t="s">
        <v>470</v>
      </c>
      <c r="AF16" s="155" t="s">
        <v>471</v>
      </c>
      <c r="AG16" s="155" t="s">
        <v>435</v>
      </c>
      <c r="AH16" s="155" t="s">
        <v>325</v>
      </c>
      <c r="AI16" s="155" t="s">
        <v>470</v>
      </c>
      <c r="AJ16" s="155" t="s">
        <v>471</v>
      </c>
      <c r="AK16" s="155" t="s">
        <v>435</v>
      </c>
      <c r="AL16" s="155" t="s">
        <v>325</v>
      </c>
      <c r="AM16" s="155" t="s">
        <v>470</v>
      </c>
      <c r="AN16" s="155" t="s">
        <v>471</v>
      </c>
      <c r="AO16" s="155" t="s">
        <v>435</v>
      </c>
      <c r="AP16" s="155" t="s">
        <v>325</v>
      </c>
      <c r="AQ16" s="155" t="s">
        <v>470</v>
      </c>
      <c r="AR16" s="155" t="s">
        <v>471</v>
      </c>
      <c r="AS16" s="155" t="s">
        <v>435</v>
      </c>
      <c r="AT16" s="155" t="s">
        <v>325</v>
      </c>
      <c r="AU16" s="389"/>
      <c r="AV16" s="155" t="s">
        <v>500</v>
      </c>
      <c r="AW16" s="155" t="s">
        <v>499</v>
      </c>
      <c r="AX16" s="155" t="s">
        <v>500</v>
      </c>
      <c r="AY16" s="273" t="s">
        <v>499</v>
      </c>
      <c r="AZ16" s="38"/>
    </row>
    <row r="17" spans="4:52" ht="12" thickBot="1">
      <c r="D17" s="32"/>
      <c r="E17" s="104">
        <v>1</v>
      </c>
      <c r="F17" s="104">
        <v>2</v>
      </c>
      <c r="G17" s="104">
        <v>3</v>
      </c>
      <c r="H17" s="104">
        <v>4</v>
      </c>
      <c r="I17" s="104">
        <v>5</v>
      </c>
      <c r="J17" s="104">
        <v>6</v>
      </c>
      <c r="K17" s="104">
        <v>7</v>
      </c>
      <c r="L17" s="104">
        <v>8</v>
      </c>
      <c r="M17" s="104">
        <v>9</v>
      </c>
      <c r="N17" s="104">
        <v>10</v>
      </c>
      <c r="O17" s="104">
        <v>11</v>
      </c>
      <c r="P17" s="104">
        <v>12</v>
      </c>
      <c r="Q17" s="104">
        <v>13</v>
      </c>
      <c r="R17" s="104">
        <v>14</v>
      </c>
      <c r="S17" s="104">
        <v>15</v>
      </c>
      <c r="T17" s="104">
        <v>16</v>
      </c>
      <c r="U17" s="104">
        <v>17</v>
      </c>
      <c r="V17" s="104">
        <v>18</v>
      </c>
      <c r="W17" s="104">
        <v>19</v>
      </c>
      <c r="X17" s="104">
        <v>20</v>
      </c>
      <c r="Y17" s="104">
        <v>21</v>
      </c>
      <c r="Z17" s="104">
        <v>22</v>
      </c>
      <c r="AA17" s="104">
        <v>23</v>
      </c>
      <c r="AB17" s="104">
        <v>24</v>
      </c>
      <c r="AC17" s="104">
        <v>25</v>
      </c>
      <c r="AD17" s="104">
        <v>26</v>
      </c>
      <c r="AE17" s="104">
        <v>27</v>
      </c>
      <c r="AF17" s="104">
        <v>28</v>
      </c>
      <c r="AG17" s="104">
        <v>29</v>
      </c>
      <c r="AH17" s="104">
        <v>30</v>
      </c>
      <c r="AI17" s="104">
        <v>31</v>
      </c>
      <c r="AJ17" s="104">
        <v>32</v>
      </c>
      <c r="AK17" s="104">
        <v>33</v>
      </c>
      <c r="AL17" s="104">
        <v>34</v>
      </c>
      <c r="AM17" s="104">
        <v>35</v>
      </c>
      <c r="AN17" s="104">
        <v>36</v>
      </c>
      <c r="AO17" s="104">
        <v>37</v>
      </c>
      <c r="AP17" s="104">
        <v>38</v>
      </c>
      <c r="AQ17" s="104">
        <v>39</v>
      </c>
      <c r="AR17" s="104">
        <v>40</v>
      </c>
      <c r="AS17" s="104">
        <v>41</v>
      </c>
      <c r="AT17" s="104">
        <v>42</v>
      </c>
      <c r="AU17" s="104">
        <v>43</v>
      </c>
      <c r="AV17" s="104">
        <v>44</v>
      </c>
      <c r="AW17" s="104">
        <v>45</v>
      </c>
      <c r="AX17" s="104">
        <v>46</v>
      </c>
      <c r="AY17" s="104">
        <v>47</v>
      </c>
      <c r="AZ17" s="38"/>
    </row>
    <row r="18" spans="4:52" ht="11.25" customHeight="1" hidden="1" thickBot="1">
      <c r="D18" s="32"/>
      <c r="E18" s="191" t="s">
        <v>307</v>
      </c>
      <c r="F18" s="137"/>
      <c r="G18" s="137"/>
      <c r="H18" s="138"/>
      <c r="I18" s="192"/>
      <c r="J18" s="193"/>
      <c r="K18" s="193"/>
      <c r="L18" s="193"/>
      <c r="M18" s="193"/>
      <c r="N18" s="193"/>
      <c r="O18" s="193"/>
      <c r="P18" s="193"/>
      <c r="Q18" s="194"/>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3"/>
      <c r="AV18" s="196"/>
      <c r="AW18" s="196"/>
      <c r="AX18" s="196"/>
      <c r="AY18" s="192"/>
      <c r="AZ18" s="38"/>
    </row>
    <row r="19" spans="1:52" ht="12" thickBot="1">
      <c r="A19" s="141">
        <v>0</v>
      </c>
      <c r="B19" s="141">
        <v>1</v>
      </c>
      <c r="D19" s="32"/>
      <c r="E19" s="105"/>
      <c r="F19" s="106" t="s">
        <v>308</v>
      </c>
      <c r="G19" s="139" t="s">
        <v>323</v>
      </c>
      <c r="H19" s="140"/>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38"/>
    </row>
    <row r="20" spans="1:58" s="127" customFormat="1" ht="11.25" customHeight="1" thickBot="1">
      <c r="A20" s="143"/>
      <c r="B20" s="143"/>
      <c r="D20" s="128"/>
      <c r="E20" s="170"/>
      <c r="F20" s="197" t="s">
        <v>310</v>
      </c>
      <c r="G20" s="198"/>
      <c r="H20" s="198"/>
      <c r="I20" s="197"/>
      <c r="J20" s="172">
        <f aca="true" t="shared" si="0" ref="J20:P20">SUMIF($BC18:$BC19,"="&amp;$BC20,J18:J19)</f>
        <v>0</v>
      </c>
      <c r="K20" s="172">
        <f t="shared" si="0"/>
        <v>0</v>
      </c>
      <c r="L20" s="172">
        <f t="shared" si="0"/>
        <v>0</v>
      </c>
      <c r="M20" s="172">
        <f t="shared" si="0"/>
        <v>0</v>
      </c>
      <c r="N20" s="172">
        <f t="shared" si="0"/>
        <v>0</v>
      </c>
      <c r="O20" s="172">
        <f t="shared" si="0"/>
        <v>0</v>
      </c>
      <c r="P20" s="172">
        <f t="shared" si="0"/>
        <v>0</v>
      </c>
      <c r="Q20" s="130"/>
      <c r="R20" s="130"/>
      <c r="S20" s="130"/>
      <c r="T20" s="130"/>
      <c r="U20" s="200">
        <f>SUM(U18:U19)</f>
        <v>0</v>
      </c>
      <c r="V20" s="200">
        <f>IF(J20=0,0,U20/J20*100)</f>
        <v>0</v>
      </c>
      <c r="W20" s="130"/>
      <c r="X20" s="130"/>
      <c r="Y20" s="200">
        <f>SUM(Y18:Y19)</f>
        <v>0</v>
      </c>
      <c r="Z20" s="200">
        <f>IF(K20=0,0,Y20/K20*100)</f>
        <v>0</v>
      </c>
      <c r="AA20" s="130"/>
      <c r="AB20" s="130"/>
      <c r="AC20" s="200">
        <f>SUM(AC18:AC19)</f>
        <v>0</v>
      </c>
      <c r="AD20" s="200">
        <f>IF(L20=0,0,AC20/L20*100)</f>
        <v>0</v>
      </c>
      <c r="AE20" s="130"/>
      <c r="AF20" s="130"/>
      <c r="AG20" s="200">
        <f>SUM(AG18:AG19)</f>
        <v>0</v>
      </c>
      <c r="AH20" s="200">
        <f>IF(M20=0,0,AG20/M20*100)</f>
        <v>0</v>
      </c>
      <c r="AI20" s="130"/>
      <c r="AJ20" s="130"/>
      <c r="AK20" s="200">
        <f>SUM(AK18:AK19)</f>
        <v>0</v>
      </c>
      <c r="AL20" s="200">
        <f>IF(N20=0,0,AK20/N20*100)</f>
        <v>0</v>
      </c>
      <c r="AM20" s="130"/>
      <c r="AN20" s="130"/>
      <c r="AO20" s="200">
        <f>SUM(AO18:AO19)</f>
        <v>0</v>
      </c>
      <c r="AP20" s="200">
        <f>IF(O20=0,0,AO20/O20*100)</f>
        <v>0</v>
      </c>
      <c r="AQ20" s="130"/>
      <c r="AR20" s="130"/>
      <c r="AS20" s="200">
        <f>SUM(AS18:AS19)</f>
        <v>0</v>
      </c>
      <c r="AT20" s="200">
        <f>IF(P20=0,0,AS20/P20*100)</f>
        <v>0</v>
      </c>
      <c r="AU20" s="200">
        <f>IF(U20=0,0,1*J20/U20)</f>
        <v>0</v>
      </c>
      <c r="AV20" s="190"/>
      <c r="AW20" s="272"/>
      <c r="AX20" s="272"/>
      <c r="AY20" s="199"/>
      <c r="AZ20" s="131"/>
      <c r="BC20" s="133" t="s">
        <v>309</v>
      </c>
      <c r="BD20" s="133"/>
      <c r="BE20" s="133"/>
      <c r="BF20" s="133"/>
    </row>
    <row r="21" spans="1:58" s="156" customFormat="1" ht="11.25" customHeight="1">
      <c r="A21" s="141"/>
      <c r="B21" s="141"/>
      <c r="D21" s="157"/>
      <c r="E21" s="158"/>
      <c r="F21" s="159"/>
      <c r="G21" s="159"/>
      <c r="H21" s="159"/>
      <c r="I21" s="159"/>
      <c r="J21" s="160"/>
      <c r="K21" s="160"/>
      <c r="L21" s="160"/>
      <c r="M21" s="160"/>
      <c r="N21" s="160"/>
      <c r="O21" s="160"/>
      <c r="P21" s="160"/>
      <c r="Q21" s="159"/>
      <c r="R21" s="159"/>
      <c r="S21" s="159"/>
      <c r="T21" s="159"/>
      <c r="U21" s="160"/>
      <c r="V21" s="160"/>
      <c r="W21" s="159"/>
      <c r="X21" s="159"/>
      <c r="Y21" s="160"/>
      <c r="Z21" s="160"/>
      <c r="AA21" s="159"/>
      <c r="AB21" s="159"/>
      <c r="AC21" s="160"/>
      <c r="AD21" s="160"/>
      <c r="AE21" s="159"/>
      <c r="AF21" s="159"/>
      <c r="AG21" s="160"/>
      <c r="AH21" s="160"/>
      <c r="AI21" s="159"/>
      <c r="AJ21" s="159"/>
      <c r="AK21" s="160"/>
      <c r="AL21" s="160"/>
      <c r="AM21" s="159"/>
      <c r="AN21" s="159"/>
      <c r="AO21" s="160"/>
      <c r="AP21" s="160"/>
      <c r="AQ21" s="159"/>
      <c r="AR21" s="159"/>
      <c r="AS21" s="160"/>
      <c r="AT21" s="160"/>
      <c r="AU21" s="159"/>
      <c r="AV21" s="161"/>
      <c r="AW21" s="161"/>
      <c r="AX21" s="161"/>
      <c r="AY21" s="161"/>
      <c r="AZ21" s="131"/>
      <c r="BC21" s="132"/>
      <c r="BD21" s="132"/>
      <c r="BE21" s="132"/>
      <c r="BF21" s="132"/>
    </row>
    <row r="22" spans="1:58" s="156" customFormat="1" ht="11.25" customHeight="1">
      <c r="A22" s="141"/>
      <c r="B22" s="141"/>
      <c r="D22" s="157"/>
      <c r="E22" s="372" t="s">
        <v>447</v>
      </c>
      <c r="F22" s="373"/>
      <c r="G22" s="373"/>
      <c r="H22" s="373"/>
      <c r="I22" s="373"/>
      <c r="J22" s="373"/>
      <c r="K22" s="373"/>
      <c r="L22" s="373"/>
      <c r="M22" s="373"/>
      <c r="N22" s="160"/>
      <c r="O22" s="160"/>
      <c r="P22" s="160"/>
      <c r="Q22" s="159"/>
      <c r="R22" s="159"/>
      <c r="S22" s="159"/>
      <c r="T22" s="159"/>
      <c r="U22" s="160"/>
      <c r="V22" s="160"/>
      <c r="W22" s="159"/>
      <c r="X22" s="159"/>
      <c r="Y22" s="160"/>
      <c r="Z22" s="160"/>
      <c r="AA22" s="159"/>
      <c r="AB22" s="159"/>
      <c r="AC22" s="160"/>
      <c r="AD22" s="160"/>
      <c r="AE22" s="159"/>
      <c r="AF22" s="159"/>
      <c r="AG22" s="160"/>
      <c r="AH22" s="160"/>
      <c r="AI22" s="159"/>
      <c r="AJ22" s="159"/>
      <c r="AK22" s="160"/>
      <c r="AL22" s="160"/>
      <c r="AM22" s="159"/>
      <c r="AN22" s="159"/>
      <c r="AO22" s="160"/>
      <c r="AP22" s="160"/>
      <c r="AQ22" s="159"/>
      <c r="AR22" s="159"/>
      <c r="AS22" s="160"/>
      <c r="AT22" s="160"/>
      <c r="AU22" s="159"/>
      <c r="AV22" s="161"/>
      <c r="AW22" s="161"/>
      <c r="AX22" s="161"/>
      <c r="AY22" s="161"/>
      <c r="AZ22" s="131"/>
      <c r="BC22" s="132"/>
      <c r="BD22" s="132"/>
      <c r="BE22" s="132"/>
      <c r="BF22" s="132"/>
    </row>
    <row r="23" spans="1:58" s="156" customFormat="1" ht="11.25" customHeight="1">
      <c r="A23" s="141"/>
      <c r="B23" s="141"/>
      <c r="D23" s="157"/>
      <c r="E23" s="205"/>
      <c r="F23" s="206"/>
      <c r="G23" s="206"/>
      <c r="H23" s="207"/>
      <c r="I23" s="208"/>
      <c r="J23" s="208"/>
      <c r="K23" s="208"/>
      <c r="L23" s="208"/>
      <c r="M23" s="208"/>
      <c r="N23" s="160"/>
      <c r="O23" s="160"/>
      <c r="P23" s="160"/>
      <c r="Q23" s="159"/>
      <c r="R23" s="159"/>
      <c r="S23" s="159"/>
      <c r="T23" s="159"/>
      <c r="U23" s="160"/>
      <c r="V23" s="160"/>
      <c r="W23" s="159"/>
      <c r="X23" s="159"/>
      <c r="Y23" s="160"/>
      <c r="Z23" s="160"/>
      <c r="AA23" s="159"/>
      <c r="AB23" s="159"/>
      <c r="AC23" s="160"/>
      <c r="AD23" s="160"/>
      <c r="AE23" s="159"/>
      <c r="AF23" s="159"/>
      <c r="AG23" s="160"/>
      <c r="AH23" s="160"/>
      <c r="AI23" s="159"/>
      <c r="AJ23" s="159"/>
      <c r="AK23" s="160"/>
      <c r="AL23" s="160"/>
      <c r="AM23" s="159"/>
      <c r="AN23" s="159"/>
      <c r="AO23" s="160"/>
      <c r="AP23" s="160"/>
      <c r="AQ23" s="159"/>
      <c r="AR23" s="159"/>
      <c r="AS23" s="160"/>
      <c r="AT23" s="160"/>
      <c r="AU23" s="159"/>
      <c r="AV23" s="161"/>
      <c r="AW23" s="161"/>
      <c r="AX23" s="161"/>
      <c r="AY23" s="161"/>
      <c r="AZ23" s="131"/>
      <c r="BC23" s="132"/>
      <c r="BD23" s="132"/>
      <c r="BE23" s="132"/>
      <c r="BF23" s="132"/>
    </row>
    <row r="24" spans="1:58" s="156" customFormat="1" ht="11.25" customHeight="1">
      <c r="A24" s="141"/>
      <c r="B24" s="141"/>
      <c r="D24" s="157"/>
      <c r="E24" s="372" t="s">
        <v>448</v>
      </c>
      <c r="F24" s="373"/>
      <c r="G24" s="373"/>
      <c r="H24" s="373"/>
      <c r="I24" s="373"/>
      <c r="J24" s="373"/>
      <c r="K24" s="373"/>
      <c r="L24" s="373"/>
      <c r="M24" s="377"/>
      <c r="N24" s="160"/>
      <c r="O24" s="160"/>
      <c r="P24" s="160"/>
      <c r="Q24" s="159"/>
      <c r="R24" s="159"/>
      <c r="S24" s="159"/>
      <c r="T24" s="159"/>
      <c r="U24" s="160"/>
      <c r="V24" s="160"/>
      <c r="W24" s="159"/>
      <c r="X24" s="159"/>
      <c r="Y24" s="160"/>
      <c r="Z24" s="160"/>
      <c r="AA24" s="159"/>
      <c r="AB24" s="159"/>
      <c r="AC24" s="160"/>
      <c r="AD24" s="160"/>
      <c r="AE24" s="159"/>
      <c r="AF24" s="159"/>
      <c r="AG24" s="160"/>
      <c r="AH24" s="160"/>
      <c r="AI24" s="159"/>
      <c r="AJ24" s="159"/>
      <c r="AK24" s="160"/>
      <c r="AL24" s="160"/>
      <c r="AM24" s="159"/>
      <c r="AN24" s="159"/>
      <c r="AO24" s="160"/>
      <c r="AP24" s="160"/>
      <c r="AQ24" s="159"/>
      <c r="AR24" s="159"/>
      <c r="AS24" s="160"/>
      <c r="AT24" s="160"/>
      <c r="AU24" s="159"/>
      <c r="AV24" s="161"/>
      <c r="AW24" s="161"/>
      <c r="AX24" s="161"/>
      <c r="AY24" s="161"/>
      <c r="AZ24" s="131"/>
      <c r="BC24" s="132"/>
      <c r="BD24" s="132"/>
      <c r="BE24" s="132"/>
      <c r="BF24" s="132"/>
    </row>
    <row r="25" spans="1:58" s="156" customFormat="1" ht="11.25" customHeight="1">
      <c r="A25" s="141"/>
      <c r="B25" s="141"/>
      <c r="D25" s="157"/>
      <c r="E25" s="205"/>
      <c r="F25" s="206"/>
      <c r="G25" s="206"/>
      <c r="H25" s="207"/>
      <c r="I25" s="208"/>
      <c r="J25" s="208"/>
      <c r="K25" s="208"/>
      <c r="L25" s="208"/>
      <c r="M25" s="208"/>
      <c r="N25" s="160"/>
      <c r="O25" s="160"/>
      <c r="P25" s="160"/>
      <c r="Q25" s="159"/>
      <c r="R25" s="159"/>
      <c r="S25" s="159"/>
      <c r="T25" s="159"/>
      <c r="U25" s="160"/>
      <c r="V25" s="160"/>
      <c r="W25" s="159"/>
      <c r="X25" s="159"/>
      <c r="Y25" s="160"/>
      <c r="Z25" s="160"/>
      <c r="AA25" s="159"/>
      <c r="AB25" s="159"/>
      <c r="AC25" s="160"/>
      <c r="AD25" s="160"/>
      <c r="AE25" s="159"/>
      <c r="AF25" s="159"/>
      <c r="AG25" s="160"/>
      <c r="AH25" s="160"/>
      <c r="AI25" s="159"/>
      <c r="AJ25" s="159"/>
      <c r="AK25" s="160"/>
      <c r="AL25" s="160"/>
      <c r="AM25" s="159"/>
      <c r="AN25" s="159"/>
      <c r="AO25" s="160"/>
      <c r="AP25" s="160"/>
      <c r="AQ25" s="159"/>
      <c r="AR25" s="159"/>
      <c r="AS25" s="160"/>
      <c r="AT25" s="160"/>
      <c r="AU25" s="159"/>
      <c r="AV25" s="161"/>
      <c r="AW25" s="161"/>
      <c r="AX25" s="161"/>
      <c r="AY25" s="161"/>
      <c r="AZ25" s="131"/>
      <c r="BC25" s="132"/>
      <c r="BD25" s="132"/>
      <c r="BE25" s="132"/>
      <c r="BF25" s="132"/>
    </row>
    <row r="26" spans="1:58" s="156" customFormat="1" ht="11.25" customHeight="1">
      <c r="A26" s="141"/>
      <c r="B26" s="141"/>
      <c r="D26" s="157"/>
      <c r="E26" s="205" t="s">
        <v>449</v>
      </c>
      <c r="F26" s="206"/>
      <c r="G26" s="206"/>
      <c r="H26" s="207"/>
      <c r="I26" s="208"/>
      <c r="J26" s="208"/>
      <c r="K26" s="208"/>
      <c r="L26" s="208"/>
      <c r="M26" s="208"/>
      <c r="N26" s="160"/>
      <c r="O26" s="160"/>
      <c r="P26" s="160"/>
      <c r="Q26" s="159"/>
      <c r="R26" s="159"/>
      <c r="S26" s="159"/>
      <c r="T26" s="159"/>
      <c r="U26" s="160"/>
      <c r="V26" s="160"/>
      <c r="W26" s="159"/>
      <c r="X26" s="159"/>
      <c r="Y26" s="160"/>
      <c r="Z26" s="160"/>
      <c r="AA26" s="159"/>
      <c r="AB26" s="159"/>
      <c r="AC26" s="160"/>
      <c r="AD26" s="160"/>
      <c r="AE26" s="159"/>
      <c r="AF26" s="159"/>
      <c r="AG26" s="160"/>
      <c r="AH26" s="160"/>
      <c r="AI26" s="159"/>
      <c r="AJ26" s="159"/>
      <c r="AK26" s="160"/>
      <c r="AL26" s="160"/>
      <c r="AM26" s="159"/>
      <c r="AN26" s="159"/>
      <c r="AO26" s="160"/>
      <c r="AP26" s="160"/>
      <c r="AQ26" s="159"/>
      <c r="AR26" s="159"/>
      <c r="AS26" s="160"/>
      <c r="AT26" s="160"/>
      <c r="AU26" s="159"/>
      <c r="AV26" s="161"/>
      <c r="AW26" s="161"/>
      <c r="AX26" s="161"/>
      <c r="AY26" s="161"/>
      <c r="AZ26" s="131"/>
      <c r="BC26" s="132"/>
      <c r="BD26" s="132"/>
      <c r="BE26" s="132"/>
      <c r="BF26" s="132"/>
    </row>
    <row r="27" spans="1:58" s="156" customFormat="1" ht="11.25" customHeight="1">
      <c r="A27" s="141"/>
      <c r="B27" s="141"/>
      <c r="D27" s="157"/>
      <c r="E27" s="158"/>
      <c r="F27" s="159"/>
      <c r="G27" s="159"/>
      <c r="H27" s="159"/>
      <c r="I27" s="159"/>
      <c r="J27" s="160"/>
      <c r="K27" s="160"/>
      <c r="L27" s="160"/>
      <c r="M27" s="160"/>
      <c r="N27" s="160"/>
      <c r="O27" s="160"/>
      <c r="P27" s="160"/>
      <c r="Q27" s="159"/>
      <c r="R27" s="159"/>
      <c r="S27" s="159"/>
      <c r="T27" s="159"/>
      <c r="U27" s="160"/>
      <c r="V27" s="160"/>
      <c r="W27" s="159"/>
      <c r="X27" s="159"/>
      <c r="Y27" s="160"/>
      <c r="Z27" s="160"/>
      <c r="AA27" s="159"/>
      <c r="AB27" s="159"/>
      <c r="AC27" s="160"/>
      <c r="AD27" s="160"/>
      <c r="AE27" s="159"/>
      <c r="AF27" s="159"/>
      <c r="AG27" s="160"/>
      <c r="AH27" s="160"/>
      <c r="AI27" s="159"/>
      <c r="AJ27" s="159"/>
      <c r="AK27" s="160"/>
      <c r="AL27" s="160"/>
      <c r="AM27" s="159"/>
      <c r="AN27" s="159"/>
      <c r="AO27" s="160"/>
      <c r="AP27" s="160"/>
      <c r="AQ27" s="159"/>
      <c r="AR27" s="159"/>
      <c r="AS27" s="160"/>
      <c r="AT27" s="160"/>
      <c r="AU27" s="159"/>
      <c r="AV27" s="161"/>
      <c r="AW27" s="161"/>
      <c r="AX27" s="161"/>
      <c r="AY27" s="161"/>
      <c r="AZ27" s="131"/>
      <c r="BC27" s="132"/>
      <c r="BD27" s="132"/>
      <c r="BE27" s="132"/>
      <c r="BF27" s="132"/>
    </row>
    <row r="28" spans="4:52" ht="11.25">
      <c r="D28" s="32"/>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101"/>
    </row>
    <row r="29" spans="4:51" ht="11.25">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sheetData>
  <sheetProtection password="E4D4" sheet="1" scenarios="1" formatColumns="0" formatRows="0"/>
  <mergeCells count="52">
    <mergeCell ref="AV14:AW15"/>
    <mergeCell ref="AX14:AY15"/>
    <mergeCell ref="AX4:AY4"/>
    <mergeCell ref="AX5:AY5"/>
    <mergeCell ref="AX6:AY6"/>
    <mergeCell ref="AX8:AY8"/>
    <mergeCell ref="D10:AZ10"/>
    <mergeCell ref="D11:AZ11"/>
    <mergeCell ref="D12:AZ12"/>
    <mergeCell ref="F14:F16"/>
    <mergeCell ref="E22:M22"/>
    <mergeCell ref="E24:M24"/>
    <mergeCell ref="N15:N16"/>
    <mergeCell ref="O15:O16"/>
    <mergeCell ref="P15:P16"/>
    <mergeCell ref="S15:V15"/>
    <mergeCell ref="M15:M16"/>
    <mergeCell ref="I14:I16"/>
    <mergeCell ref="S14:V14"/>
    <mergeCell ref="E14:E16"/>
    <mergeCell ref="AI14:AL14"/>
    <mergeCell ref="AM14:AP14"/>
    <mergeCell ref="AQ14:AT14"/>
    <mergeCell ref="AU14:AU16"/>
    <mergeCell ref="AE15:AH15"/>
    <mergeCell ref="AI15:AL15"/>
    <mergeCell ref="AM15:AP15"/>
    <mergeCell ref="AQ15:AT15"/>
    <mergeCell ref="W14:Z14"/>
    <mergeCell ref="AA14:AD14"/>
    <mergeCell ref="AE14:AH14"/>
    <mergeCell ref="J15:J16"/>
    <mergeCell ref="K15:K16"/>
    <mergeCell ref="W15:Z15"/>
    <mergeCell ref="AA15:AD15"/>
    <mergeCell ref="L15:L16"/>
    <mergeCell ref="Q14:R15"/>
    <mergeCell ref="G14:G16"/>
    <mergeCell ref="H14:H16"/>
    <mergeCell ref="J14:P14"/>
    <mergeCell ref="Q6:U6"/>
    <mergeCell ref="E7:F7"/>
    <mergeCell ref="Q7:U7"/>
    <mergeCell ref="AV7:AY7"/>
    <mergeCell ref="Q8:U8"/>
    <mergeCell ref="E8:F8"/>
    <mergeCell ref="E6:F6"/>
    <mergeCell ref="AU3:AY3"/>
    <mergeCell ref="E4:F4"/>
    <mergeCell ref="Q4:U4"/>
    <mergeCell ref="E5:F5"/>
    <mergeCell ref="Q5:U5"/>
  </mergeCells>
  <dataValidations count="5">
    <dataValidation type="decimal" operator="greaterThanOrEqual" allowBlank="1" showInputMessage="1" showErrorMessage="1" errorTitle="Ошибка" error="Введите неотрицательное действительное число." sqref="H19 J27:M27 J20:M21 N20:P27">
      <formula1>0</formula1>
    </dataValidation>
    <dataValidation type="decimal" allowBlank="1" showInputMessage="1" showErrorMessage="1" errorTitle="Внимание" error="Неверное значение, допускаются только действительные числа" sqref="S18:AT18">
      <formula1>0</formula1>
      <formula2>9.99999999999999E+23</formula2>
    </dataValidation>
    <dataValidation type="list" allowBlank="1" showInputMessage="1" showErrorMessage="1" sqref="H18">
      <formula1>W_TYPE</formula1>
    </dataValidation>
    <dataValidation type="list" allowBlank="1" showInputMessage="1" showErrorMessage="1" sqref="Q18:R18">
      <formula1>Месяц</formula1>
    </dataValidation>
    <dataValidation type="textLength" allowBlank="1" showInputMessage="1" showErrorMessage="1" errorTitle="Ограничение длины текста." error="Слишком длинный текст." sqref="I18 F18:G18 AY18">
      <formula1>0</formula1>
      <formula2>900</formula2>
    </dataValidation>
  </dataValidations>
  <hyperlinks>
    <hyperlink ref="F19" location="'Производство ТЭ (комб)'!F1" display="Добавить показател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2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Kseniya V. Martynyuk</cp:lastModifiedBy>
  <cp:lastPrinted>2014-04-16T08:41:09Z</cp:lastPrinted>
  <dcterms:created xsi:type="dcterms:W3CDTF">2012-05-02T09:06:49Z</dcterms:created>
  <dcterms:modified xsi:type="dcterms:W3CDTF">2014-07-14T11:49:25Z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PROG.ESB.PLAN.4.178</vt:lpwstr>
  </property>
  <property fmtid="{D5CDD505-2E9C-101B-9397-08002B2CF9AE}" pid="3" name="VERSION">
    <vt:lpwstr>Версия 1.4.1</vt:lpwstr>
  </property>
  <property fmtid="{D5CDD505-2E9C-101B-9397-08002B2CF9AE}" pid="4" name="FORMNAME">
    <vt:lpwstr>Отчет о реализации программы энергосбережения и повышения энергетической эффективности</vt:lpwstr>
  </property>
  <property fmtid="{D5CDD505-2E9C-101B-9397-08002B2CF9AE}" pid="5" name="SPHERE">
    <vt:lpwstr>ALL</vt:lpwstr>
  </property>
  <property fmtid="{D5CDD505-2E9C-101B-9397-08002B2CF9AE}" pid="6" name="CHKSTATUS">
    <vt:i4>0</vt:i4>
  </property>
  <property fmtid="{D5CDD505-2E9C-101B-9397-08002B2CF9AE}" pid="7" name="COMPANY">
    <vt:lpwstr>ООО "Воздушные ворота северной столицы"</vt:lpwstr>
  </property>
  <property fmtid="{D5CDD505-2E9C-101B-9397-08002B2CF9AE}" pid="8" name="PERIOD">
    <vt:lpwstr>2014</vt:lpwstr>
  </property>
  <property fmtid="{D5CDD505-2E9C-101B-9397-08002B2CF9AE}" pid="9" name="PERIOD2">
    <vt:lpwstr>Год</vt:lpwstr>
  </property>
  <property fmtid="{D5CDD505-2E9C-101B-9397-08002B2CF9AE}" pid="10" name="PF">
    <vt:lpwstr>План с учетом утвержденного тарифа</vt:lpwstr>
  </property>
  <property fmtid="{D5CDD505-2E9C-101B-9397-08002B2CF9AE}" pid="11" name="GROUP" linkTarget="PROP_GROUP">
    <vt:r8>6.114509E-317</vt:r8>
  </property>
  <property fmtid="{D5CDD505-2E9C-101B-9397-08002B2CF9AE}" pid="12" name="CurrentVersion">
    <vt:lpwstr>1.0</vt:lpwstr>
  </property>
</Properties>
</file>