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2008" sheetId="1" r:id="rId1"/>
    <sheet name="2009-2010" sheetId="2" r:id="rId2"/>
    <sheet name="П1.5" sheetId="3" r:id="rId3"/>
    <sheet name="П1.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<sst xmlns="http://schemas.openxmlformats.org/spreadsheetml/2006/main" count="180" uniqueCount="105">
  <si>
    <t>№</t>
  </si>
  <si>
    <t>Показатели</t>
  </si>
  <si>
    <t>1.</t>
  </si>
  <si>
    <t>Отпуск эл.энергии в сеть ВН, всего</t>
  </si>
  <si>
    <t>в т.ч.</t>
  </si>
  <si>
    <t>от других поставщиков</t>
  </si>
  <si>
    <t>от других организаций (сальдо-переток)</t>
  </si>
  <si>
    <t>Потери электроэнергии в сети ВН</t>
  </si>
  <si>
    <t>то же в % к отпуску в сеть ВН</t>
  </si>
  <si>
    <t xml:space="preserve">то же в % к общему отпуску в сеть </t>
  </si>
  <si>
    <t>Отпуск из сети ВН</t>
  </si>
  <si>
    <t>Потребителям сети ВН</t>
  </si>
  <si>
    <t>потребителям, рассчитывающимся по прямым договорам</t>
  </si>
  <si>
    <t>Сальдо-переток в другие организации</t>
  </si>
  <si>
    <t>В сеть СН2</t>
  </si>
  <si>
    <t>Отпуск эл.энергии в сеть СН2</t>
  </si>
  <si>
    <t>в т.ч. из сети ВН</t>
  </si>
  <si>
    <t>от электростанций ЭСО</t>
  </si>
  <si>
    <t>Потери электроэнергии в сети СН2</t>
  </si>
  <si>
    <t>то же в % к отпуску в сеть СН2</t>
  </si>
  <si>
    <t>Отпуск из сети СН2</t>
  </si>
  <si>
    <t>Потребителям сети СН2</t>
  </si>
  <si>
    <t>в т.ч. собственным потребителям ЭСО</t>
  </si>
  <si>
    <t>В сеть НН</t>
  </si>
  <si>
    <t>Отпуск эл. энергии в сеть НН, всего</t>
  </si>
  <si>
    <t>в т.ч. из сети СН2</t>
  </si>
  <si>
    <t>Потери электроэнергии в сети НН</t>
  </si>
  <si>
    <t>то же в % к отпуску в сеть НН</t>
  </si>
  <si>
    <t>Отпуск из сети НН</t>
  </si>
  <si>
    <t>Потребителям сети НН</t>
  </si>
  <si>
    <t>в т.ч. собственным потребителям ЭСО (население городка)</t>
  </si>
  <si>
    <t>потребителям, расчитывающимся по прямым договорам</t>
  </si>
  <si>
    <t>1.1.</t>
  </si>
  <si>
    <t>1.2.</t>
  </si>
  <si>
    <t>1.2.1.</t>
  </si>
  <si>
    <t>1.2.2.</t>
  </si>
  <si>
    <t>1.2.3.</t>
  </si>
  <si>
    <t>2.1.</t>
  </si>
  <si>
    <t>2.2.</t>
  </si>
  <si>
    <t>2.2.1.</t>
  </si>
  <si>
    <t>2.2.2.</t>
  </si>
  <si>
    <t>2.2.3.</t>
  </si>
  <si>
    <t>3.</t>
  </si>
  <si>
    <t>3.1.</t>
  </si>
  <si>
    <t>3.2.</t>
  </si>
  <si>
    <t>3.2.1.</t>
  </si>
  <si>
    <t>п.п.</t>
  </si>
  <si>
    <t>всего</t>
  </si>
  <si>
    <t>ВН</t>
  </si>
  <si>
    <t>СН2</t>
  </si>
  <si>
    <t>НН</t>
  </si>
  <si>
    <t>СН1</t>
  </si>
  <si>
    <t>Поступление мощности в сеть всего</t>
  </si>
  <si>
    <t>из смежной сети</t>
  </si>
  <si>
    <t>от электростанций ПЭ</t>
  </si>
  <si>
    <t>от других поставщиков (в т.ч. с оптового рынка)</t>
  </si>
  <si>
    <t>Потери в сети</t>
  </si>
  <si>
    <t>то же в %</t>
  </si>
  <si>
    <t>1.1</t>
  </si>
  <si>
    <t>1.2</t>
  </si>
  <si>
    <t>Полезный отпуск мощности потребителям в т.ч.</t>
  </si>
  <si>
    <t>собственным потребителям</t>
  </si>
  <si>
    <t>3.1</t>
  </si>
  <si>
    <t>3.2</t>
  </si>
  <si>
    <t>Баланс электрической энергии в сети ВН, СН и НН                                                                ОАО "Аэропорт "Пулково" на 2008 г.</t>
  </si>
  <si>
    <t>Баланс электрической энергии в сети ВН, СН и НН                                                                ОАО "Аэропорт "Пулково" на 2009 - 2010 г.г.</t>
  </si>
  <si>
    <t>2008 г. (млн.кВтч)</t>
  </si>
  <si>
    <t>2009-2010 г.г. (млн.кВтч)</t>
  </si>
  <si>
    <t>исп.: сл. ЭСТОП Федосов Д.В.</t>
  </si>
  <si>
    <t>тел.: 704-34-76</t>
  </si>
  <si>
    <t xml:space="preserve">Первый заместитель                                                                             генерального директора  </t>
  </si>
  <si>
    <t>Зленко Н.Н.</t>
  </si>
  <si>
    <t xml:space="preserve"> сл. ЭСТОП </t>
  </si>
  <si>
    <t>тел.: 324-34-89</t>
  </si>
  <si>
    <t>МВт</t>
  </si>
  <si>
    <t>№ п/п</t>
  </si>
  <si>
    <t xml:space="preserve">Показатели       </t>
  </si>
  <si>
    <t>Всего</t>
  </si>
  <si>
    <t>СН I</t>
  </si>
  <si>
    <t>СН II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</si>
  <si>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</si>
  <si>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</si>
  <si>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</si>
  <si>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  I                     </t>
  </si>
  <si>
    <t xml:space="preserve">СН  II                    </t>
  </si>
  <si>
    <t>от ООО "ЭНЕРГИЯ ХОЛДИНГ"</t>
  </si>
  <si>
    <t>2</t>
  </si>
  <si>
    <t>то же в % к отпуску в сеть</t>
  </si>
  <si>
    <t>3</t>
  </si>
  <si>
    <t xml:space="preserve">расход электроэнергии на производственные и хозяйственные                                                   нужды </t>
  </si>
  <si>
    <t xml:space="preserve">Полезный отпуск электроэнергии из сети, всего  </t>
  </si>
  <si>
    <t>Потери электроэнергии в сети, всего</t>
  </si>
  <si>
    <t xml:space="preserve">Поступление электрической энергии в сеть, ВСЕГО      </t>
  </si>
  <si>
    <t>Электрическая мощность по диапазонам напряжения ЭСО ООО "Воздушные Ворота Северной Столицы"</t>
  </si>
  <si>
    <t>Баланс электрической энергии по сетям ВН, СН1, СНII и НН ООО "Воздушные Ворота Северной Столицы"</t>
  </si>
  <si>
    <t>МВтч</t>
  </si>
  <si>
    <t>2013 год</t>
  </si>
  <si>
    <t>полезный отпуск электроэнергии потребителям ООО "ЭНЕРГИЯ ХОЛДИНГ" и ОАО "Петербургская Сбытовая Компания" (сальдо-переток)</t>
  </si>
  <si>
    <t>в т.ч.  потери, отнесенные на сальдированный переток электроэнергии потребителям ООО "ЭНЕРГИЯ ХОЛДИНГ"  и ОАО "Петербургская Сбытовая Компания"</t>
  </si>
  <si>
    <t>от ОАО "Петербургская Сбытовая Компания"</t>
  </si>
  <si>
    <t>в т.ч.  сальдированный переток электроэнергии потребителям ООО "ЭНЕРГИЯ ХОЛДИНГ" и ОАО "Петербургская Сбытовая Компания"</t>
  </si>
  <si>
    <t>заявленная мощность потребителей ООО "Энергия Холдинг" и и ОАО "Петербургская Сбытовая Компания"</t>
  </si>
  <si>
    <t>в т.ч. потери, отнесенные на сальдированный переток электрической мощности потребителям ООО "Энергия Холдинг" и и ОАО "Петербургская Сбытовая Компания"</t>
  </si>
  <si>
    <t>в т.ч. сальдированный переток электрической мощности потребителям ООО "Энергия Холдинг" и ОАО "Петербургская Сбытовая Компания"</t>
  </si>
  <si>
    <t>от ООО "Энергия Холдинг"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</si>
</sst>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0"/>
    <numFmt numFmtId="175" formatCode="#,##0.000"/>
    <numFmt numFmtId="176" formatCode="#,##0.0000"/>
    <numFmt numFmtId="177" formatCode="0.000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2"/>
      <name val="Times New Roman Cyr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172" fontId="1" fillId="0" borderId="0" xfId="0" applyNumberFormat="1" applyFont="1" applyAlignment="1">
      <alignment vertical="top" wrapText="1"/>
    </xf>
    <xf numFmtId="172" fontId="4" fillId="0" borderId="0" xfId="0" applyNumberFormat="1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4" fontId="6" fillId="0" borderId="17" xfId="53" applyNumberFormat="1" applyFont="1" applyFill="1" applyBorder="1" applyAlignment="1" applyProtection="1">
      <alignment vertical="center" wrapText="1"/>
      <protection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2" fontId="1" fillId="0" borderId="21" xfId="61" applyNumberFormat="1" applyFont="1" applyBorder="1" applyAlignment="1">
      <alignment horizontal="right" vertical="center" wrapText="1"/>
    </xf>
    <xf numFmtId="2" fontId="1" fillId="0" borderId="10" xfId="61" applyNumberFormat="1" applyFont="1" applyBorder="1" applyAlignment="1">
      <alignment horizontal="right" vertical="center" wrapText="1"/>
    </xf>
    <xf numFmtId="2" fontId="1" fillId="0" borderId="22" xfId="61" applyNumberFormat="1" applyFont="1" applyBorder="1" applyAlignment="1">
      <alignment horizontal="right" vertical="center" wrapText="1"/>
    </xf>
    <xf numFmtId="2" fontId="1" fillId="0" borderId="12" xfId="61" applyNumberFormat="1" applyFont="1" applyBorder="1" applyAlignment="1">
      <alignment horizontal="right" vertical="center" wrapText="1"/>
    </xf>
    <xf numFmtId="0" fontId="3" fillId="0" borderId="23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172" fontId="7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172" fontId="7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vertical="top" wrapText="1"/>
    </xf>
    <xf numFmtId="172" fontId="8" fillId="0" borderId="22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vertical="top" wrapText="1"/>
    </xf>
    <xf numFmtId="172" fontId="7" fillId="0" borderId="12" xfId="0" applyNumberFormat="1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172" fontId="8" fillId="0" borderId="12" xfId="0" applyNumberFormat="1" applyFont="1" applyBorder="1" applyAlignment="1">
      <alignment vertical="top" wrapText="1"/>
    </xf>
    <xf numFmtId="172" fontId="8" fillId="0" borderId="13" xfId="0" applyNumberFormat="1" applyFont="1" applyBorder="1" applyAlignment="1">
      <alignment vertical="top" wrapText="1"/>
    </xf>
    <xf numFmtId="172" fontId="8" fillId="0" borderId="26" xfId="0" applyNumberFormat="1" applyFont="1" applyBorder="1" applyAlignment="1">
      <alignment vertical="top" wrapText="1"/>
    </xf>
    <xf numFmtId="172" fontId="8" fillId="0" borderId="11" xfId="0" applyNumberFormat="1" applyFont="1" applyBorder="1" applyAlignment="1">
      <alignment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4" fontId="1" fillId="0" borderId="12" xfId="61" applyNumberFormat="1" applyFont="1" applyBorder="1" applyAlignment="1">
      <alignment horizontal="right" vertical="center" wrapText="1"/>
    </xf>
    <xf numFmtId="4" fontId="1" fillId="0" borderId="13" xfId="6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2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 wrapText="1"/>
    </xf>
    <xf numFmtId="172" fontId="1" fillId="0" borderId="25" xfId="61" applyNumberFormat="1" applyFont="1" applyBorder="1" applyAlignment="1">
      <alignment horizontal="right" vertical="center" wrapText="1"/>
    </xf>
    <xf numFmtId="172" fontId="1" fillId="0" borderId="21" xfId="61" applyNumberFormat="1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175" fontId="1" fillId="0" borderId="10" xfId="61" applyNumberFormat="1" applyFont="1" applyBorder="1" applyAlignment="1">
      <alignment horizontal="right" vertical="center" wrapText="1"/>
    </xf>
    <xf numFmtId="175" fontId="1" fillId="0" borderId="22" xfId="61" applyNumberFormat="1" applyFont="1" applyBorder="1" applyAlignment="1">
      <alignment horizontal="right" vertical="center" wrapText="1"/>
    </xf>
    <xf numFmtId="2" fontId="8" fillId="0" borderId="22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6;&#1069;&#1050;\&#1089;&#1090;&#1072;&#1090;&#1086;&#1090;&#1095;&#1077;&#1090;&#1085;&#1086;&#1089;&#1090;&#1100;\2013\46EP.ST(v1.0)_full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  <sheetName val="Лист1"/>
    </sheetNames>
    <sheetDataSet>
      <sheetData sheetId="25">
        <row r="5">
          <cell r="C5">
            <v>14246.008800000001</v>
          </cell>
        </row>
        <row r="9">
          <cell r="C9">
            <v>7482.0392999999995</v>
          </cell>
        </row>
        <row r="14">
          <cell r="C14">
            <v>244.6827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31">
      <selection activeCell="A42" sqref="A42:IV42"/>
    </sheetView>
  </sheetViews>
  <sheetFormatPr defaultColWidth="9.140625" defaultRowHeight="12.75"/>
  <cols>
    <col min="1" max="1" width="6.28125" style="2" customWidth="1"/>
    <col min="2" max="2" width="43.7109375" style="2" customWidth="1"/>
    <col min="3" max="3" width="36.57421875" style="2" customWidth="1"/>
    <col min="4" max="16384" width="9.140625" style="2" customWidth="1"/>
  </cols>
  <sheetData>
    <row r="1" spans="1:3" ht="32.25" customHeight="1">
      <c r="A1" s="60" t="s">
        <v>64</v>
      </c>
      <c r="B1" s="60"/>
      <c r="C1" s="60"/>
    </row>
    <row r="3" spans="1:3" s="1" customFormat="1" ht="15.75">
      <c r="A3" s="3" t="s">
        <v>0</v>
      </c>
      <c r="B3" s="3" t="s">
        <v>1</v>
      </c>
      <c r="C3" s="3" t="s">
        <v>66</v>
      </c>
    </row>
    <row r="4" spans="1:3" ht="15.75">
      <c r="A4" s="3" t="s">
        <v>2</v>
      </c>
      <c r="B4" s="4" t="s">
        <v>3</v>
      </c>
      <c r="C4" s="7">
        <v>64.428</v>
      </c>
    </row>
    <row r="5" spans="1:3" ht="15.75">
      <c r="A5" s="3"/>
      <c r="B5" s="4" t="s">
        <v>5</v>
      </c>
      <c r="C5" s="7"/>
    </row>
    <row r="6" spans="1:3" ht="15.75">
      <c r="A6" s="3"/>
      <c r="B6" s="4" t="s">
        <v>6</v>
      </c>
      <c r="C6" s="7"/>
    </row>
    <row r="7" spans="1:3" ht="15.75">
      <c r="A7" s="3" t="s">
        <v>32</v>
      </c>
      <c r="B7" s="4" t="s">
        <v>7</v>
      </c>
      <c r="C7" s="7"/>
    </row>
    <row r="8" spans="1:3" ht="15.75">
      <c r="A8" s="3"/>
      <c r="B8" s="4" t="s">
        <v>8</v>
      </c>
      <c r="C8" s="7"/>
    </row>
    <row r="9" spans="1:3" ht="15.75">
      <c r="A9" s="3"/>
      <c r="B9" s="4" t="s">
        <v>9</v>
      </c>
      <c r="C9" s="7"/>
    </row>
    <row r="10" spans="1:3" ht="15.75">
      <c r="A10" s="3" t="s">
        <v>33</v>
      </c>
      <c r="B10" s="4" t="s">
        <v>10</v>
      </c>
      <c r="C10" s="7">
        <f>SUM(C21,C25,C33,C37)</f>
        <v>64.4275816</v>
      </c>
    </row>
    <row r="11" spans="1:3" ht="15.75">
      <c r="A11" s="3" t="s">
        <v>34</v>
      </c>
      <c r="B11" s="4" t="s">
        <v>11</v>
      </c>
      <c r="C11" s="7"/>
    </row>
    <row r="12" spans="1:3" ht="15.75">
      <c r="A12" s="3"/>
      <c r="B12" s="4" t="s">
        <v>4</v>
      </c>
      <c r="C12" s="7"/>
    </row>
    <row r="13" spans="1:3" ht="31.5">
      <c r="A13" s="3"/>
      <c r="B13" s="4" t="s">
        <v>12</v>
      </c>
      <c r="C13" s="7"/>
    </row>
    <row r="14" spans="1:3" ht="15.75">
      <c r="A14" s="3" t="s">
        <v>35</v>
      </c>
      <c r="B14" s="4" t="s">
        <v>13</v>
      </c>
      <c r="C14" s="7"/>
    </row>
    <row r="15" spans="1:3" ht="15.75">
      <c r="A15" s="3" t="s">
        <v>36</v>
      </c>
      <c r="B15" s="4" t="s">
        <v>14</v>
      </c>
      <c r="C15" s="7">
        <f>C10</f>
        <v>64.4275816</v>
      </c>
    </row>
    <row r="16" spans="1:3" ht="15.75">
      <c r="A16" s="3">
        <v>2</v>
      </c>
      <c r="B16" s="4" t="s">
        <v>15</v>
      </c>
      <c r="C16" s="7">
        <f>C10</f>
        <v>64.4275816</v>
      </c>
    </row>
    <row r="17" spans="1:3" ht="15.75">
      <c r="A17" s="3"/>
      <c r="B17" s="4" t="s">
        <v>16</v>
      </c>
      <c r="C17" s="7"/>
    </row>
    <row r="18" spans="1:3" ht="15.75">
      <c r="A18" s="3"/>
      <c r="B18" s="4" t="s">
        <v>17</v>
      </c>
      <c r="C18" s="7"/>
    </row>
    <row r="19" spans="1:3" ht="15.75">
      <c r="A19" s="3"/>
      <c r="B19" s="4" t="s">
        <v>5</v>
      </c>
      <c r="C19" s="7">
        <f>C10</f>
        <v>64.4275816</v>
      </c>
    </row>
    <row r="20" spans="1:3" ht="15.75">
      <c r="A20" s="3"/>
      <c r="B20" s="4" t="s">
        <v>6</v>
      </c>
      <c r="C20" s="5"/>
    </row>
    <row r="21" spans="1:3" ht="15.75">
      <c r="A21" s="3" t="s">
        <v>37</v>
      </c>
      <c r="B21" s="4" t="s">
        <v>18</v>
      </c>
      <c r="C21" s="7">
        <f>C4*3.22/100</f>
        <v>2.0745816</v>
      </c>
    </row>
    <row r="22" spans="1:3" ht="15.75">
      <c r="A22" s="3"/>
      <c r="B22" s="4" t="s">
        <v>19</v>
      </c>
      <c r="C22" s="5">
        <v>3.22</v>
      </c>
    </row>
    <row r="23" spans="1:3" ht="15.75">
      <c r="A23" s="3"/>
      <c r="B23" s="4" t="s">
        <v>9</v>
      </c>
      <c r="C23" s="5">
        <v>3.22</v>
      </c>
    </row>
    <row r="24" spans="1:3" ht="15.75">
      <c r="A24" s="3" t="s">
        <v>38</v>
      </c>
      <c r="B24" s="4" t="s">
        <v>20</v>
      </c>
      <c r="C24" s="7">
        <f>C4-C21</f>
        <v>62.353418399999995</v>
      </c>
    </row>
    <row r="25" spans="1:3" ht="15.75">
      <c r="A25" s="3" t="s">
        <v>39</v>
      </c>
      <c r="B25" s="4" t="s">
        <v>21</v>
      </c>
      <c r="C25" s="7">
        <f>SUM(C27,C26)</f>
        <v>27.391000000000002</v>
      </c>
    </row>
    <row r="26" spans="1:3" ht="15.75">
      <c r="A26" s="3"/>
      <c r="B26" s="4" t="s">
        <v>22</v>
      </c>
      <c r="C26" s="7">
        <v>18.1</v>
      </c>
    </row>
    <row r="27" spans="1:3" ht="15.75">
      <c r="A27" s="3" t="s">
        <v>40</v>
      </c>
      <c r="B27" s="4" t="s">
        <v>13</v>
      </c>
      <c r="C27" s="7">
        <v>9.291</v>
      </c>
    </row>
    <row r="28" spans="1:3" ht="15.75">
      <c r="A28" s="3" t="s">
        <v>41</v>
      </c>
      <c r="B28" s="4" t="s">
        <v>23</v>
      </c>
      <c r="C28" s="7">
        <f>C24-C25</f>
        <v>34.96241839999999</v>
      </c>
    </row>
    <row r="29" spans="1:3" ht="15.75">
      <c r="A29" s="3" t="s">
        <v>42</v>
      </c>
      <c r="B29" s="4" t="s">
        <v>24</v>
      </c>
      <c r="C29" s="7">
        <f>SUM(C33,C36)</f>
        <v>34.961999999999996</v>
      </c>
    </row>
    <row r="30" spans="1:3" ht="15.75">
      <c r="A30" s="3"/>
      <c r="B30" s="4" t="s">
        <v>25</v>
      </c>
      <c r="C30" s="7">
        <f>C29</f>
        <v>34.961999999999996</v>
      </c>
    </row>
    <row r="31" spans="1:3" ht="15.75">
      <c r="A31" s="3"/>
      <c r="B31" s="4" t="s">
        <v>5</v>
      </c>
      <c r="C31" s="5"/>
    </row>
    <row r="32" spans="1:3" ht="15.75">
      <c r="A32" s="3"/>
      <c r="B32" s="4" t="s">
        <v>6</v>
      </c>
      <c r="C32" s="5"/>
    </row>
    <row r="33" spans="1:3" ht="15.75">
      <c r="A33" s="3" t="s">
        <v>43</v>
      </c>
      <c r="B33" s="4" t="s">
        <v>26</v>
      </c>
      <c r="C33" s="7">
        <v>0.574</v>
      </c>
    </row>
    <row r="34" spans="1:3" ht="15.75">
      <c r="A34" s="3"/>
      <c r="B34" s="4" t="s">
        <v>27</v>
      </c>
      <c r="C34" s="7">
        <f>C33*100/C28</f>
        <v>1.6417628592877893</v>
      </c>
    </row>
    <row r="35" spans="1:3" ht="15.75">
      <c r="A35" s="3"/>
      <c r="B35" s="4" t="s">
        <v>9</v>
      </c>
      <c r="C35" s="5">
        <v>0.89</v>
      </c>
    </row>
    <row r="36" spans="1:3" ht="15.75">
      <c r="A36" s="3" t="s">
        <v>44</v>
      </c>
      <c r="B36" s="4" t="s">
        <v>28</v>
      </c>
      <c r="C36" s="7">
        <f>C37</f>
        <v>34.388</v>
      </c>
    </row>
    <row r="37" spans="1:3" ht="15.75">
      <c r="A37" s="3" t="s">
        <v>45</v>
      </c>
      <c r="B37" s="4" t="s">
        <v>29</v>
      </c>
      <c r="C37" s="7">
        <f>SUM(C38:C39)</f>
        <v>34.388</v>
      </c>
    </row>
    <row r="38" spans="1:3" ht="31.5">
      <c r="A38" s="3"/>
      <c r="B38" s="4" t="s">
        <v>30</v>
      </c>
      <c r="C38" s="7">
        <v>7.388</v>
      </c>
    </row>
    <row r="39" spans="1:3" ht="31.5">
      <c r="A39" s="3"/>
      <c r="B39" s="6" t="s">
        <v>31</v>
      </c>
      <c r="C39" s="7">
        <v>27</v>
      </c>
    </row>
    <row r="42" spans="1:3" ht="31.5" customHeight="1">
      <c r="A42" s="61" t="s">
        <v>70</v>
      </c>
      <c r="B42" s="61"/>
      <c r="C42" s="13" t="s">
        <v>71</v>
      </c>
    </row>
    <row r="45" spans="1:2" ht="15.75">
      <c r="A45" s="62" t="s">
        <v>68</v>
      </c>
      <c r="B45" s="62"/>
    </row>
    <row r="46" spans="1:2" ht="15.75">
      <c r="A46" s="63" t="s">
        <v>69</v>
      </c>
      <c r="B46" s="63"/>
    </row>
  </sheetData>
  <sheetProtection/>
  <mergeCells count="4">
    <mergeCell ref="A1:C1"/>
    <mergeCell ref="A42:B42"/>
    <mergeCell ref="A45:B45"/>
    <mergeCell ref="A46:B46"/>
  </mergeCells>
  <printOptions/>
  <pageMargins left="0.5905511811023623" right="0.5905511811023623" top="0.27" bottom="0.3937007874015748" header="0.1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37">
      <selection activeCell="A43" sqref="A43:IV43"/>
    </sheetView>
  </sheetViews>
  <sheetFormatPr defaultColWidth="9.140625" defaultRowHeight="12.75"/>
  <cols>
    <col min="1" max="1" width="6.28125" style="2" customWidth="1"/>
    <col min="2" max="2" width="43.7109375" style="2" customWidth="1"/>
    <col min="3" max="3" width="36.57421875" style="2" customWidth="1"/>
    <col min="4" max="16384" width="9.140625" style="2" customWidth="1"/>
  </cols>
  <sheetData>
    <row r="1" spans="1:3" ht="32.25" customHeight="1">
      <c r="A1" s="60" t="s">
        <v>65</v>
      </c>
      <c r="B1" s="60"/>
      <c r="C1" s="60"/>
    </row>
    <row r="3" spans="1:3" s="1" customFormat="1" ht="15.75">
      <c r="A3" s="3" t="s">
        <v>0</v>
      </c>
      <c r="B3" s="3" t="s">
        <v>1</v>
      </c>
      <c r="C3" s="3" t="s">
        <v>67</v>
      </c>
    </row>
    <row r="4" spans="1:3" ht="15.75">
      <c r="A4" s="3" t="s">
        <v>2</v>
      </c>
      <c r="B4" s="4" t="s">
        <v>3</v>
      </c>
      <c r="C4" s="7">
        <v>67.005</v>
      </c>
    </row>
    <row r="5" spans="1:3" ht="15.75">
      <c r="A5" s="3"/>
      <c r="B5" s="4" t="s">
        <v>5</v>
      </c>
      <c r="C5" s="7"/>
    </row>
    <row r="6" spans="1:3" ht="15.75">
      <c r="A6" s="3"/>
      <c r="B6" s="4" t="s">
        <v>6</v>
      </c>
      <c r="C6" s="7"/>
    </row>
    <row r="7" spans="1:3" ht="15.75">
      <c r="A7" s="3" t="s">
        <v>32</v>
      </c>
      <c r="B7" s="4" t="s">
        <v>7</v>
      </c>
      <c r="C7" s="7"/>
    </row>
    <row r="8" spans="1:3" ht="15.75">
      <c r="A8" s="3"/>
      <c r="B8" s="4" t="s">
        <v>8</v>
      </c>
      <c r="C8" s="7"/>
    </row>
    <row r="9" spans="1:3" ht="15.75">
      <c r="A9" s="3"/>
      <c r="B9" s="4" t="s">
        <v>9</v>
      </c>
      <c r="C9" s="7"/>
    </row>
    <row r="10" spans="1:3" ht="15.75">
      <c r="A10" s="3" t="s">
        <v>33</v>
      </c>
      <c r="B10" s="4" t="s">
        <v>10</v>
      </c>
      <c r="C10" s="7">
        <f>SUM(C21,C25,C33,C37)</f>
        <v>67.0049055</v>
      </c>
    </row>
    <row r="11" spans="1:3" ht="15.75">
      <c r="A11" s="3" t="s">
        <v>34</v>
      </c>
      <c r="B11" s="4" t="s">
        <v>11</v>
      </c>
      <c r="C11" s="7"/>
    </row>
    <row r="12" spans="1:3" ht="15.75">
      <c r="A12" s="3"/>
      <c r="B12" s="4" t="s">
        <v>4</v>
      </c>
      <c r="C12" s="7"/>
    </row>
    <row r="13" spans="1:3" ht="31.5">
      <c r="A13" s="3"/>
      <c r="B13" s="4" t="s">
        <v>12</v>
      </c>
      <c r="C13" s="7"/>
    </row>
    <row r="14" spans="1:3" ht="15.75">
      <c r="A14" s="3" t="s">
        <v>35</v>
      </c>
      <c r="B14" s="4" t="s">
        <v>13</v>
      </c>
      <c r="C14" s="7"/>
    </row>
    <row r="15" spans="1:3" ht="15.75">
      <c r="A15" s="3" t="s">
        <v>36</v>
      </c>
      <c r="B15" s="4" t="s">
        <v>14</v>
      </c>
      <c r="C15" s="7">
        <f>C10</f>
        <v>67.0049055</v>
      </c>
    </row>
    <row r="16" spans="1:3" ht="15.75">
      <c r="A16" s="3">
        <v>2</v>
      </c>
      <c r="B16" s="4" t="s">
        <v>15</v>
      </c>
      <c r="C16" s="7">
        <f>C10</f>
        <v>67.0049055</v>
      </c>
    </row>
    <row r="17" spans="1:3" ht="15.75">
      <c r="A17" s="3"/>
      <c r="B17" s="4" t="s">
        <v>16</v>
      </c>
      <c r="C17" s="7"/>
    </row>
    <row r="18" spans="1:3" ht="15.75">
      <c r="A18" s="3"/>
      <c r="B18" s="4" t="s">
        <v>17</v>
      </c>
      <c r="C18" s="7"/>
    </row>
    <row r="19" spans="1:3" ht="15.75">
      <c r="A19" s="3"/>
      <c r="B19" s="4" t="s">
        <v>5</v>
      </c>
      <c r="C19" s="7">
        <f>C10</f>
        <v>67.0049055</v>
      </c>
    </row>
    <row r="20" spans="1:3" ht="15.75">
      <c r="A20" s="3"/>
      <c r="B20" s="4" t="s">
        <v>6</v>
      </c>
      <c r="C20" s="5"/>
    </row>
    <row r="21" spans="1:3" ht="15.75">
      <c r="A21" s="3" t="s">
        <v>37</v>
      </c>
      <c r="B21" s="4" t="s">
        <v>18</v>
      </c>
      <c r="C21" s="7">
        <f>C4*3.22/100</f>
        <v>2.157561</v>
      </c>
    </row>
    <row r="22" spans="1:3" ht="15.75">
      <c r="A22" s="3"/>
      <c r="B22" s="4" t="s">
        <v>19</v>
      </c>
      <c r="C22" s="5">
        <v>3.22</v>
      </c>
    </row>
    <row r="23" spans="1:3" ht="15.75">
      <c r="A23" s="3"/>
      <c r="B23" s="4" t="s">
        <v>9</v>
      </c>
      <c r="C23" s="5">
        <v>3.22</v>
      </c>
    </row>
    <row r="24" spans="1:3" ht="15.75">
      <c r="A24" s="3" t="s">
        <v>38</v>
      </c>
      <c r="B24" s="4" t="s">
        <v>20</v>
      </c>
      <c r="C24" s="7">
        <f>C4-C21</f>
        <v>64.847439</v>
      </c>
    </row>
    <row r="25" spans="1:3" ht="15.75">
      <c r="A25" s="3" t="s">
        <v>39</v>
      </c>
      <c r="B25" s="4" t="s">
        <v>21</v>
      </c>
      <c r="C25" s="7">
        <f>SUM(C27,C26)</f>
        <v>28.487000000000002</v>
      </c>
    </row>
    <row r="26" spans="1:3" ht="15.75">
      <c r="A26" s="3"/>
      <c r="B26" s="4" t="s">
        <v>22</v>
      </c>
      <c r="C26" s="7">
        <v>18.824</v>
      </c>
    </row>
    <row r="27" spans="1:3" ht="15.75">
      <c r="A27" s="3" t="s">
        <v>40</v>
      </c>
      <c r="B27" s="4" t="s">
        <v>13</v>
      </c>
      <c r="C27" s="7">
        <v>9.663</v>
      </c>
    </row>
    <row r="28" spans="1:3" ht="15.75">
      <c r="A28" s="3" t="s">
        <v>41</v>
      </c>
      <c r="B28" s="4" t="s">
        <v>23</v>
      </c>
      <c r="C28" s="7">
        <f>C24-C25</f>
        <v>36.36043899999999</v>
      </c>
    </row>
    <row r="29" spans="1:3" ht="15.75">
      <c r="A29" s="3" t="s">
        <v>42</v>
      </c>
      <c r="B29" s="4" t="s">
        <v>24</v>
      </c>
      <c r="C29" s="7">
        <f>SUM(C33,C36)</f>
        <v>36.3603445</v>
      </c>
    </row>
    <row r="30" spans="1:3" ht="15.75">
      <c r="A30" s="3"/>
      <c r="B30" s="4" t="s">
        <v>25</v>
      </c>
      <c r="C30" s="7">
        <f>C29</f>
        <v>36.3603445</v>
      </c>
    </row>
    <row r="31" spans="1:3" ht="15.75">
      <c r="A31" s="3"/>
      <c r="B31" s="4" t="s">
        <v>5</v>
      </c>
      <c r="C31" s="5"/>
    </row>
    <row r="32" spans="1:3" ht="15.75">
      <c r="A32" s="3"/>
      <c r="B32" s="4" t="s">
        <v>6</v>
      </c>
      <c r="C32" s="5"/>
    </row>
    <row r="33" spans="1:3" ht="15.75">
      <c r="A33" s="3" t="s">
        <v>43</v>
      </c>
      <c r="B33" s="4" t="s">
        <v>26</v>
      </c>
      <c r="C33" s="7">
        <f>C4*C35/100</f>
        <v>0.5963444999999999</v>
      </c>
    </row>
    <row r="34" spans="1:3" ht="15.75">
      <c r="A34" s="3"/>
      <c r="B34" s="4" t="s">
        <v>27</v>
      </c>
      <c r="C34" s="7">
        <f>C33*100/C28</f>
        <v>1.6400915841527657</v>
      </c>
    </row>
    <row r="35" spans="1:3" ht="15.75">
      <c r="A35" s="3"/>
      <c r="B35" s="4" t="s">
        <v>9</v>
      </c>
      <c r="C35" s="5">
        <v>0.89</v>
      </c>
    </row>
    <row r="36" spans="1:3" ht="15.75">
      <c r="A36" s="3" t="s">
        <v>44</v>
      </c>
      <c r="B36" s="4" t="s">
        <v>28</v>
      </c>
      <c r="C36" s="7">
        <f>C37</f>
        <v>35.763999999999996</v>
      </c>
    </row>
    <row r="37" spans="1:3" ht="15.75">
      <c r="A37" s="3" t="s">
        <v>45</v>
      </c>
      <c r="B37" s="4" t="s">
        <v>29</v>
      </c>
      <c r="C37" s="7">
        <f>SUM(C38:C39)</f>
        <v>35.763999999999996</v>
      </c>
    </row>
    <row r="38" spans="1:3" ht="31.5">
      <c r="A38" s="3"/>
      <c r="B38" s="4" t="s">
        <v>30</v>
      </c>
      <c r="C38" s="7">
        <v>7.684</v>
      </c>
    </row>
    <row r="39" spans="1:3" ht="31.5">
      <c r="A39" s="3"/>
      <c r="B39" s="6" t="s">
        <v>31</v>
      </c>
      <c r="C39" s="7">
        <v>28.08</v>
      </c>
    </row>
    <row r="43" spans="1:3" ht="31.5" customHeight="1">
      <c r="A43" s="61" t="s">
        <v>70</v>
      </c>
      <c r="B43" s="61"/>
      <c r="C43" s="13" t="s">
        <v>71</v>
      </c>
    </row>
    <row r="46" spans="1:2" ht="15.75">
      <c r="A46" s="62" t="s">
        <v>68</v>
      </c>
      <c r="B46" s="62"/>
    </row>
    <row r="47" spans="1:2" ht="15.75">
      <c r="A47" s="63" t="s">
        <v>69</v>
      </c>
      <c r="B47" s="63"/>
    </row>
  </sheetData>
  <sheetProtection/>
  <mergeCells count="4">
    <mergeCell ref="A47:B47"/>
    <mergeCell ref="A1:C1"/>
    <mergeCell ref="A43:B43"/>
    <mergeCell ref="A46:B46"/>
  </mergeCells>
  <printOptions/>
  <pageMargins left="0.32" right="0.26" top="0.42" bottom="0.17" header="0.17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3.8515625" style="8" bestFit="1" customWidth="1"/>
    <col min="2" max="2" width="41.00390625" style="2" customWidth="1"/>
    <col min="3" max="7" width="6.421875" style="2" customWidth="1"/>
    <col min="8" max="16384" width="9.140625" style="2" customWidth="1"/>
  </cols>
  <sheetData>
    <row r="1" spans="1:7" ht="39" customHeight="1">
      <c r="A1" s="64" t="s">
        <v>93</v>
      </c>
      <c r="B1" s="64"/>
      <c r="C1" s="64"/>
      <c r="D1" s="64"/>
      <c r="E1" s="64"/>
      <c r="F1" s="64"/>
      <c r="G1" s="64"/>
    </row>
    <row r="2" ht="16.5" thickBot="1">
      <c r="G2" s="17" t="s">
        <v>74</v>
      </c>
    </row>
    <row r="3" spans="1:7" ht="15.75" customHeight="1">
      <c r="A3" s="67" t="s">
        <v>46</v>
      </c>
      <c r="B3" s="65" t="s">
        <v>1</v>
      </c>
      <c r="C3" s="65" t="s">
        <v>96</v>
      </c>
      <c r="D3" s="65"/>
      <c r="E3" s="65"/>
      <c r="F3" s="65"/>
      <c r="G3" s="70"/>
    </row>
    <row r="4" spans="1:7" ht="16.5" thickBot="1">
      <c r="A4" s="68"/>
      <c r="B4" s="66"/>
      <c r="C4" s="11" t="s">
        <v>47</v>
      </c>
      <c r="D4" s="11" t="s">
        <v>48</v>
      </c>
      <c r="E4" s="11" t="s">
        <v>51</v>
      </c>
      <c r="F4" s="11" t="s">
        <v>49</v>
      </c>
      <c r="G4" s="12" t="s">
        <v>50</v>
      </c>
    </row>
    <row r="5" spans="1:7" ht="31.5">
      <c r="A5" s="37">
        <v>1</v>
      </c>
      <c r="B5" s="10" t="s">
        <v>52</v>
      </c>
      <c r="C5" s="41">
        <f>C15+C12</f>
        <v>6.263400000000001</v>
      </c>
      <c r="D5" s="55">
        <f>C10+C11</f>
        <v>6.263400000000001</v>
      </c>
      <c r="E5" s="42"/>
      <c r="F5" s="55">
        <f>D5</f>
        <v>6.263400000000001</v>
      </c>
      <c r="G5" s="54">
        <f>G7</f>
        <v>1.6514</v>
      </c>
    </row>
    <row r="6" spans="1:7" ht="63">
      <c r="A6" s="37"/>
      <c r="B6" s="10" t="s">
        <v>103</v>
      </c>
      <c r="C6" s="41">
        <f>C17+C14</f>
        <v>1.3189</v>
      </c>
      <c r="D6" s="42"/>
      <c r="E6" s="42"/>
      <c r="F6" s="55">
        <f>F14+F17</f>
        <v>0.9099</v>
      </c>
      <c r="G6" s="54">
        <f>G14+G17</f>
        <v>0.40900000000000003</v>
      </c>
    </row>
    <row r="7" spans="1:7" ht="15.75">
      <c r="A7" s="38" t="s">
        <v>58</v>
      </c>
      <c r="B7" s="4" t="s">
        <v>53</v>
      </c>
      <c r="C7" s="43"/>
      <c r="D7" s="44"/>
      <c r="E7" s="44"/>
      <c r="F7" s="47"/>
      <c r="G7" s="48">
        <f>G12+G15</f>
        <v>1.6514</v>
      </c>
    </row>
    <row r="8" spans="1:7" ht="15.75">
      <c r="A8" s="38" t="s">
        <v>59</v>
      </c>
      <c r="B8" s="4" t="s">
        <v>54</v>
      </c>
      <c r="C8" s="43"/>
      <c r="D8" s="44"/>
      <c r="E8" s="44"/>
      <c r="F8" s="44"/>
      <c r="G8" s="45"/>
    </row>
    <row r="9" spans="1:7" ht="31.5">
      <c r="A9" s="38"/>
      <c r="B9" s="4" t="s">
        <v>55</v>
      </c>
      <c r="C9" s="43"/>
      <c r="D9" s="44"/>
      <c r="E9" s="44"/>
      <c r="F9" s="44"/>
      <c r="G9" s="45"/>
    </row>
    <row r="10" spans="1:7" ht="15.75">
      <c r="A10" s="38"/>
      <c r="B10" s="4" t="s">
        <v>104</v>
      </c>
      <c r="C10" s="46">
        <v>5.992</v>
      </c>
      <c r="D10" s="47"/>
      <c r="E10" s="44"/>
      <c r="F10" s="47"/>
      <c r="G10" s="48"/>
    </row>
    <row r="11" spans="1:7" ht="31.5">
      <c r="A11" s="38"/>
      <c r="B11" s="4" t="s">
        <v>99</v>
      </c>
      <c r="C11" s="46">
        <v>0.27140000000000075</v>
      </c>
      <c r="D11" s="47"/>
      <c r="E11" s="44"/>
      <c r="F11" s="47"/>
      <c r="G11" s="48"/>
    </row>
    <row r="12" spans="1:7" ht="15.75">
      <c r="A12" s="38">
        <v>2</v>
      </c>
      <c r="B12" s="4" t="s">
        <v>56</v>
      </c>
      <c r="C12" s="46">
        <f aca="true" t="shared" si="0" ref="C12:C17">SUM(D12:G12)</f>
        <v>0.15539999999999998</v>
      </c>
      <c r="D12" s="47"/>
      <c r="E12" s="47"/>
      <c r="F12" s="47">
        <v>0.121</v>
      </c>
      <c r="G12" s="48">
        <v>0.0344</v>
      </c>
    </row>
    <row r="13" spans="1:7" ht="15.75">
      <c r="A13" s="38"/>
      <c r="B13" s="4" t="s">
        <v>57</v>
      </c>
      <c r="C13" s="49">
        <f>C12/C5*100</f>
        <v>2.4810805632723434</v>
      </c>
      <c r="D13" s="44"/>
      <c r="E13" s="44"/>
      <c r="F13" s="44">
        <v>3.22</v>
      </c>
      <c r="G13" s="84">
        <f>G12/G5*100</f>
        <v>2.083081022163013</v>
      </c>
    </row>
    <row r="14" spans="1:13" ht="78.75">
      <c r="A14" s="38"/>
      <c r="B14" s="4" t="s">
        <v>102</v>
      </c>
      <c r="C14" s="46">
        <f>F14+G14</f>
        <v>0.0329</v>
      </c>
      <c r="D14" s="44"/>
      <c r="E14" s="44"/>
      <c r="F14" s="44">
        <v>0.0259</v>
      </c>
      <c r="G14" s="45">
        <v>0.007</v>
      </c>
      <c r="I14" s="14"/>
      <c r="L14" s="14"/>
      <c r="M14" s="14"/>
    </row>
    <row r="15" spans="1:7" ht="31.5">
      <c r="A15" s="38">
        <v>3</v>
      </c>
      <c r="B15" s="4" t="s">
        <v>60</v>
      </c>
      <c r="C15" s="46">
        <f t="shared" si="0"/>
        <v>6.1080000000000005</v>
      </c>
      <c r="D15" s="44"/>
      <c r="E15" s="44"/>
      <c r="F15" s="47">
        <f>SUM(F16:F17)</f>
        <v>4.4910000000000005</v>
      </c>
      <c r="G15" s="48">
        <f>SUM(G16:G17)</f>
        <v>1.617</v>
      </c>
    </row>
    <row r="16" spans="1:7" ht="15.75">
      <c r="A16" s="39" t="s">
        <v>62</v>
      </c>
      <c r="B16" s="4" t="s">
        <v>61</v>
      </c>
      <c r="C16" s="46">
        <f t="shared" si="0"/>
        <v>4.822</v>
      </c>
      <c r="D16" s="44"/>
      <c r="E16" s="44"/>
      <c r="F16" s="47">
        <v>3.607</v>
      </c>
      <c r="G16" s="48">
        <v>1.215</v>
      </c>
    </row>
    <row r="17" spans="1:7" ht="48" thickBot="1">
      <c r="A17" s="40" t="s">
        <v>63</v>
      </c>
      <c r="B17" s="11" t="s">
        <v>101</v>
      </c>
      <c r="C17" s="50">
        <f t="shared" si="0"/>
        <v>1.286</v>
      </c>
      <c r="D17" s="51"/>
      <c r="E17" s="51"/>
      <c r="F17" s="52">
        <v>0.884</v>
      </c>
      <c r="G17" s="53">
        <v>0.402</v>
      </c>
    </row>
    <row r="18" ht="15.75">
      <c r="A18" s="9"/>
    </row>
    <row r="19" spans="1:7" ht="15.75">
      <c r="A19" s="9"/>
      <c r="F19" s="15"/>
      <c r="G19" s="14"/>
    </row>
    <row r="20" spans="1:2" ht="15.75">
      <c r="A20" s="2"/>
      <c r="B20" s="14"/>
    </row>
    <row r="21" spans="1:4" ht="15.75">
      <c r="A21" s="69"/>
      <c r="B21" s="69"/>
      <c r="C21" s="69"/>
      <c r="D21" s="69"/>
    </row>
    <row r="22" spans="1:3" ht="15.75" customHeight="1">
      <c r="A22" s="61"/>
      <c r="B22" s="61"/>
      <c r="C22" s="61"/>
    </row>
    <row r="23" ht="27" customHeight="1">
      <c r="A23" s="2"/>
    </row>
    <row r="24" spans="1:2" ht="15.75">
      <c r="A24" s="62" t="s">
        <v>72</v>
      </c>
      <c r="B24" s="62"/>
    </row>
    <row r="25" spans="1:2" ht="15.75">
      <c r="A25" s="63" t="s">
        <v>73</v>
      </c>
      <c r="B25" s="63"/>
    </row>
  </sheetData>
  <sheetProtection/>
  <mergeCells count="8">
    <mergeCell ref="A1:G1"/>
    <mergeCell ref="B3:B4"/>
    <mergeCell ref="A3:A4"/>
    <mergeCell ref="A24:B24"/>
    <mergeCell ref="A25:B25"/>
    <mergeCell ref="A21:D21"/>
    <mergeCell ref="C3:G3"/>
    <mergeCell ref="A22:C22"/>
  </mergeCells>
  <printOptions/>
  <pageMargins left="0.5905511811023623" right="0.15748031496062992" top="0.984251968503937" bottom="0.984251968503937" header="0.5118110236220472" footer="0.5118110236220472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7">
      <selection activeCell="G13" sqref="G13:G14"/>
    </sheetView>
  </sheetViews>
  <sheetFormatPr defaultColWidth="9.140625" defaultRowHeight="12.75"/>
  <cols>
    <col min="1" max="1" width="6.8515625" style="0" bestFit="1" customWidth="1"/>
    <col min="2" max="2" width="45.57421875" style="0" customWidth="1"/>
    <col min="3" max="3" width="10.7109375" style="0" bestFit="1" customWidth="1"/>
    <col min="4" max="4" width="9.57421875" style="0" bestFit="1" customWidth="1"/>
    <col min="5" max="5" width="5.421875" style="0" bestFit="1" customWidth="1"/>
    <col min="6" max="7" width="11.28125" style="0" bestFit="1" customWidth="1"/>
    <col min="9" max="9" width="19.57421875" style="0" customWidth="1"/>
  </cols>
  <sheetData>
    <row r="1" spans="1:7" ht="41.25" customHeight="1">
      <c r="A1" s="71" t="s">
        <v>94</v>
      </c>
      <c r="B1" s="71"/>
      <c r="C1" s="71"/>
      <c r="D1" s="71"/>
      <c r="E1" s="71"/>
      <c r="F1" s="71"/>
      <c r="G1" s="71"/>
    </row>
    <row r="2" spans="1:7" ht="16.5" thickBot="1">
      <c r="A2" s="16"/>
      <c r="B2" s="16"/>
      <c r="C2" s="16"/>
      <c r="D2" s="16"/>
      <c r="E2" s="16"/>
      <c r="F2" s="16"/>
      <c r="G2" s="17" t="s">
        <v>95</v>
      </c>
    </row>
    <row r="3" spans="1:7" ht="16.5" thickBot="1">
      <c r="A3" s="72" t="s">
        <v>75</v>
      </c>
      <c r="B3" s="72" t="s">
        <v>76</v>
      </c>
      <c r="C3" s="75" t="s">
        <v>96</v>
      </c>
      <c r="D3" s="76"/>
      <c r="E3" s="76"/>
      <c r="F3" s="76"/>
      <c r="G3" s="77"/>
    </row>
    <row r="4" spans="1:7" ht="16.5" thickBot="1">
      <c r="A4" s="73"/>
      <c r="B4" s="74"/>
      <c r="C4" s="30" t="s">
        <v>77</v>
      </c>
      <c r="D4" s="31" t="s">
        <v>48</v>
      </c>
      <c r="E4" s="31" t="s">
        <v>78</v>
      </c>
      <c r="F4" s="31" t="s">
        <v>79</v>
      </c>
      <c r="G4" s="56" t="s">
        <v>50</v>
      </c>
    </row>
    <row r="5" spans="1:7" ht="16.5" thickBot="1">
      <c r="A5" s="18">
        <v>1</v>
      </c>
      <c r="B5" s="18">
        <v>2</v>
      </c>
      <c r="C5" s="32">
        <v>3</v>
      </c>
      <c r="D5" s="29">
        <v>4</v>
      </c>
      <c r="E5" s="29">
        <v>5</v>
      </c>
      <c r="F5" s="29">
        <v>6</v>
      </c>
      <c r="G5" s="57">
        <v>7</v>
      </c>
    </row>
    <row r="6" spans="1:7" ht="31.5">
      <c r="A6" s="19">
        <v>1</v>
      </c>
      <c r="B6" s="23" t="s">
        <v>92</v>
      </c>
      <c r="C6" s="80">
        <f>C18+C15</f>
        <v>27492.43521</v>
      </c>
      <c r="D6" s="34">
        <f>C13+C14</f>
        <v>27492.434999999998</v>
      </c>
      <c r="E6" s="34"/>
      <c r="F6" s="34">
        <f>F15+F18+G12</f>
        <v>27492.435210000003</v>
      </c>
      <c r="G6" s="35">
        <f>F6-F15-F18</f>
        <v>10117.445</v>
      </c>
    </row>
    <row r="7" spans="1:7" ht="63">
      <c r="A7" s="20"/>
      <c r="B7" s="24" t="s">
        <v>100</v>
      </c>
      <c r="C7" s="80">
        <f>C20+C17</f>
        <v>4833.198</v>
      </c>
      <c r="D7" s="34"/>
      <c r="E7" s="34"/>
      <c r="F7" s="34"/>
      <c r="G7" s="35"/>
    </row>
    <row r="8" spans="1:7" ht="15.75">
      <c r="A8" s="21"/>
      <c r="B8" s="25" t="s">
        <v>80</v>
      </c>
      <c r="C8" s="33"/>
      <c r="D8" s="34"/>
      <c r="E8" s="34"/>
      <c r="F8" s="34"/>
      <c r="G8" s="35">
        <f>G18+G15</f>
        <v>10117.444999999998</v>
      </c>
    </row>
    <row r="9" spans="1:7" ht="15.75">
      <c r="A9" s="21"/>
      <c r="B9" s="26" t="s">
        <v>81</v>
      </c>
      <c r="C9" s="33"/>
      <c r="D9" s="34"/>
      <c r="E9" s="34"/>
      <c r="F9" s="34"/>
      <c r="G9" s="35"/>
    </row>
    <row r="10" spans="1:7" ht="15.75">
      <c r="A10" s="21"/>
      <c r="B10" s="26" t="s">
        <v>82</v>
      </c>
      <c r="C10" s="33"/>
      <c r="D10" s="34"/>
      <c r="E10" s="34"/>
      <c r="F10" s="34">
        <f>D6</f>
        <v>27492.434999999998</v>
      </c>
      <c r="G10" s="35"/>
    </row>
    <row r="11" spans="1:7" ht="15.75">
      <c r="A11" s="21"/>
      <c r="B11" s="26" t="s">
        <v>83</v>
      </c>
      <c r="C11" s="33"/>
      <c r="D11" s="34"/>
      <c r="E11" s="34"/>
      <c r="F11" s="34"/>
      <c r="G11" s="35"/>
    </row>
    <row r="12" spans="1:7" ht="15.75">
      <c r="A12" s="21"/>
      <c r="B12" s="26" t="s">
        <v>84</v>
      </c>
      <c r="C12" s="33"/>
      <c r="D12" s="34"/>
      <c r="E12" s="34"/>
      <c r="F12" s="34"/>
      <c r="G12" s="35">
        <f>G13+G14</f>
        <v>10117.444999999998</v>
      </c>
    </row>
    <row r="13" spans="1:7" ht="15.75">
      <c r="A13" s="21" t="s">
        <v>58</v>
      </c>
      <c r="B13" s="26" t="s">
        <v>85</v>
      </c>
      <c r="C13" s="33">
        <v>24873.513</v>
      </c>
      <c r="D13" s="34"/>
      <c r="E13" s="34"/>
      <c r="F13" s="82">
        <f>F18+F15-F14</f>
        <v>15576.416210000003</v>
      </c>
      <c r="G13" s="83">
        <f>G18+G15-G14</f>
        <v>9297.096999999998</v>
      </c>
    </row>
    <row r="14" spans="1:9" ht="31.5">
      <c r="A14" s="21" t="s">
        <v>59</v>
      </c>
      <c r="B14" s="26" t="s">
        <v>99</v>
      </c>
      <c r="C14" s="33">
        <v>2618.922</v>
      </c>
      <c r="D14" s="34"/>
      <c r="E14" s="34"/>
      <c r="F14" s="82">
        <v>1798.5739999999998</v>
      </c>
      <c r="G14" s="83">
        <v>820.348</v>
      </c>
      <c r="I14" s="81"/>
    </row>
    <row r="15" spans="1:7" ht="15.75">
      <c r="A15" s="21" t="s">
        <v>86</v>
      </c>
      <c r="B15" s="26" t="s">
        <v>91</v>
      </c>
      <c r="C15" s="33">
        <f>F15+G15</f>
        <v>1129.93911</v>
      </c>
      <c r="D15" s="34"/>
      <c r="E15" s="34"/>
      <c r="F15" s="34">
        <v>885.25641</v>
      </c>
      <c r="G15" s="35">
        <f>'[1]Лист1'!$C$14</f>
        <v>244.6827</v>
      </c>
    </row>
    <row r="16" spans="1:7" ht="15.75">
      <c r="A16" s="21"/>
      <c r="B16" s="26" t="s">
        <v>87</v>
      </c>
      <c r="C16" s="33">
        <f>C15/C6*100</f>
        <v>4.110000083182882</v>
      </c>
      <c r="D16" s="34"/>
      <c r="E16" s="34"/>
      <c r="F16" s="34">
        <f>F15/F6*100</f>
        <v>3.2199999863162354</v>
      </c>
      <c r="G16" s="35">
        <f>G15/G6*100</f>
        <v>2.418423821429225</v>
      </c>
    </row>
    <row r="17" spans="1:9" ht="63">
      <c r="A17" s="21"/>
      <c r="B17" s="27" t="s">
        <v>98</v>
      </c>
      <c r="C17" s="33">
        <f>F17+G17</f>
        <v>198.75</v>
      </c>
      <c r="D17" s="34"/>
      <c r="E17" s="34"/>
      <c r="F17" s="34">
        <v>96.228</v>
      </c>
      <c r="G17" s="35">
        <v>102.522</v>
      </c>
      <c r="I17" s="81"/>
    </row>
    <row r="18" spans="1:7" ht="31.5">
      <c r="A18" s="21" t="s">
        <v>88</v>
      </c>
      <c r="B18" s="26" t="s">
        <v>90</v>
      </c>
      <c r="C18" s="33">
        <f>C20+C19</f>
        <v>26362.4961</v>
      </c>
      <c r="D18" s="34"/>
      <c r="E18" s="34"/>
      <c r="F18" s="34">
        <f>F20+F19</f>
        <v>16489.7338</v>
      </c>
      <c r="G18" s="35">
        <f>G20+G19</f>
        <v>9872.762299999999</v>
      </c>
    </row>
    <row r="19" spans="1:7" ht="47.25">
      <c r="A19" s="21" t="s">
        <v>62</v>
      </c>
      <c r="B19" s="26" t="s">
        <v>89</v>
      </c>
      <c r="C19" s="33">
        <f>G19+F19</f>
        <v>21728.0481</v>
      </c>
      <c r="D19" s="34"/>
      <c r="E19" s="34"/>
      <c r="F19" s="34">
        <f>'[1]Лист1'!$C$5</f>
        <v>14246.008800000001</v>
      </c>
      <c r="G19" s="35">
        <f>'[1]Лист1'!$C$9</f>
        <v>7482.0392999999995</v>
      </c>
    </row>
    <row r="20" spans="1:7" ht="63.75" thickBot="1">
      <c r="A20" s="22" t="s">
        <v>63</v>
      </c>
      <c r="B20" s="28" t="s">
        <v>97</v>
      </c>
      <c r="C20" s="79">
        <f>F20+G20</f>
        <v>4634.448</v>
      </c>
      <c r="D20" s="36"/>
      <c r="E20" s="36"/>
      <c r="F20" s="58">
        <v>2243.725</v>
      </c>
      <c r="G20" s="59">
        <v>2390.723</v>
      </c>
    </row>
    <row r="23" spans="1:7" ht="15.75">
      <c r="A23" s="69"/>
      <c r="B23" s="69"/>
      <c r="C23" s="69"/>
      <c r="D23" s="69"/>
      <c r="E23" s="2"/>
      <c r="F23" s="78"/>
      <c r="G23" s="78"/>
    </row>
    <row r="24" spans="1:7" ht="15.75" customHeight="1">
      <c r="A24" s="61"/>
      <c r="B24" s="61"/>
      <c r="C24" s="61"/>
      <c r="D24" s="2"/>
      <c r="E24" s="2"/>
      <c r="F24" s="2"/>
      <c r="G24" s="2"/>
    </row>
    <row r="25" spans="1:7" ht="15.75">
      <c r="A25" s="2"/>
      <c r="B25" s="2"/>
      <c r="C25" s="2"/>
      <c r="D25" s="2"/>
      <c r="E25" s="2"/>
      <c r="F25" s="2"/>
      <c r="G25" s="2"/>
    </row>
    <row r="26" spans="1:7" ht="15.75">
      <c r="A26" s="62" t="s">
        <v>72</v>
      </c>
      <c r="B26" s="62"/>
      <c r="C26" s="2"/>
      <c r="D26" s="2"/>
      <c r="E26" s="2"/>
      <c r="F26" s="2"/>
      <c r="G26" s="2"/>
    </row>
    <row r="27" spans="1:7" ht="15.75">
      <c r="A27" s="63" t="s">
        <v>73</v>
      </c>
      <c r="B27" s="63"/>
      <c r="C27" s="2"/>
      <c r="D27" s="2"/>
      <c r="E27" s="2"/>
      <c r="F27" s="2"/>
      <c r="G27" s="2"/>
    </row>
  </sheetData>
  <sheetProtection/>
  <mergeCells count="8">
    <mergeCell ref="A1:G1"/>
    <mergeCell ref="A23:D23"/>
    <mergeCell ref="A26:B26"/>
    <mergeCell ref="A27:B27"/>
    <mergeCell ref="A3:A4"/>
    <mergeCell ref="B3:B4"/>
    <mergeCell ref="C3:G3"/>
    <mergeCell ref="A24:C24"/>
  </mergeCells>
  <printOptions/>
  <pageMargins left="0.3937007874015748" right="0.7086614173228347" top="0.4724409448818898" bottom="0.4330708661417323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Kseniya V. Martynyuk</cp:lastModifiedBy>
  <cp:lastPrinted>2014-02-25T04:37:44Z</cp:lastPrinted>
  <dcterms:created xsi:type="dcterms:W3CDTF">1996-10-08T23:32:33Z</dcterms:created>
  <dcterms:modified xsi:type="dcterms:W3CDTF">2014-02-26T13:23:42Z</dcterms:modified>
  <cp:category/>
  <cp:version/>
  <cp:contentType/>
  <cp:contentStatus/>
</cp:coreProperties>
</file>